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120" firstSheet="1" activeTab="2"/>
  </bookViews>
  <sheets>
    <sheet name="IZRAČUN VIŠE ŠKOLA" sheetId="1" r:id="rId1"/>
    <sheet name="IZRAČUN NEPUNA" sheetId="2" r:id="rId2"/>
    <sheet name="ZADUŽENJA_IZMJENE PRAV" sheetId="3" r:id="rId3"/>
  </sheets>
  <definedNames/>
  <calcPr fullCalcOnLoad="1"/>
</workbook>
</file>

<file path=xl/comments1.xml><?xml version="1.0" encoding="utf-8"?>
<comments xmlns="http://schemas.openxmlformats.org/spreadsheetml/2006/main">
  <authors>
    <author>Cukelj</author>
  </authors>
  <commentList>
    <comment ref="L37" authorId="0">
      <text>
        <r>
          <rPr>
            <b/>
            <sz val="12"/>
            <rFont val="Tahoma"/>
            <family val="2"/>
          </rPr>
          <t xml:space="preserve">Izmjenom zaduženja mijenjat će se broj sati u recima označenim žutom bojom. Zbroj broja sati NO-OR i ukupno tjedno zaduženje mora biti u skladu s propisanim (22/23/24).
Broj sati redovite nastave ne može biti manji od propisanog za jednog ili jedinog učitelja u školi (16/17/18).
</t>
        </r>
      </text>
    </comment>
    <comment ref="L55" authorId="0">
      <text>
        <r>
          <rPr>
            <b/>
            <sz val="10"/>
            <rFont val="Tahoma"/>
            <family val="2"/>
          </rPr>
          <t>Vrijednosti su zaokružene zbog usklađivanja i izdavanja rješenja.</t>
        </r>
      </text>
    </comment>
    <comment ref="F56" authorId="0">
      <text>
        <r>
          <rPr>
            <b/>
            <sz val="10"/>
            <rFont val="Tahoma"/>
            <family val="2"/>
          </rPr>
          <t>Vrijednosti su zaokružene zbog usklađivanja i izdavanja rješenja  (u redku 56 i 57).</t>
        </r>
      </text>
    </comment>
    <comment ref="L49" authorId="0">
      <text>
        <r>
          <rPr>
            <b/>
            <sz val="10"/>
            <rFont val="Tahoma"/>
            <family val="2"/>
          </rPr>
          <t>Ako učitelj nije zadužen dovoljnim brojem sati drugim poslovima iz čl. 8., čl. 14. i KO,  broj sati u retku 49 neće biti točan (22/23/24) te zaduženje treba mijenjati.</t>
        </r>
      </text>
    </comment>
  </commentList>
</comments>
</file>

<file path=xl/sharedStrings.xml><?xml version="1.0" encoding="utf-8"?>
<sst xmlns="http://schemas.openxmlformats.org/spreadsheetml/2006/main" count="416" uniqueCount="254">
  <si>
    <t>NEPOSREDNI ODGOJNO OBRAZOVNI RAD</t>
  </si>
  <si>
    <t>TZK</t>
  </si>
  <si>
    <t>ostali poslovi razrednika</t>
  </si>
  <si>
    <t>Redovna nastava</t>
  </si>
  <si>
    <t>Izborna nastava</t>
  </si>
  <si>
    <t>Razredništvo</t>
  </si>
  <si>
    <t>DOP</t>
  </si>
  <si>
    <t>DOD</t>
  </si>
  <si>
    <t>INA</t>
  </si>
  <si>
    <t>Satničar</t>
  </si>
  <si>
    <t>Voditelj smjene</t>
  </si>
  <si>
    <t>Voditelj PŠ</t>
  </si>
  <si>
    <t>Ukupno TJEDNO RADNO VRIJEME</t>
  </si>
  <si>
    <t>Ukupno ostali i posebni poslovi</t>
  </si>
  <si>
    <t>B</t>
  </si>
  <si>
    <t>Ostalo</t>
  </si>
  <si>
    <t>Međunarodni projekt</t>
  </si>
  <si>
    <t>Čl. 7. i 8.</t>
  </si>
  <si>
    <t xml:space="preserve">Čl. 14. </t>
  </si>
  <si>
    <t>Nastavni predmet/i koje poučava (primjeri mogućih zaduženja sukladno članicma iz stupca AF)</t>
  </si>
  <si>
    <t>Ime i prezime učitelja/učiteljice</t>
  </si>
  <si>
    <t>Podaci o učitelju/učiteljici predmetne nastave</t>
  </si>
  <si>
    <t>RADNO VRIJEME izračunato sukladno čl. 13. st. 3. (22/23/24)</t>
  </si>
  <si>
    <t>C</t>
  </si>
  <si>
    <t>Ostali poslovi razrednika</t>
  </si>
  <si>
    <t>Geografija</t>
  </si>
  <si>
    <t>Vjeronauk</t>
  </si>
  <si>
    <t>KU</t>
  </si>
  <si>
    <t>Razredništvo (upisati RO)</t>
  </si>
  <si>
    <t>Razredi za koje je zadužen (upisati RO)</t>
  </si>
  <si>
    <t>Redovita nastava</t>
  </si>
  <si>
    <t>UKUPNO TJEDNO ZADUŽENJE</t>
  </si>
  <si>
    <t>HRVATSKI JEZIK</t>
  </si>
  <si>
    <t>UNUPNO DRUGI NO-OR</t>
  </si>
  <si>
    <t>Pravo na drugi N-OOR</t>
  </si>
  <si>
    <t>MATEMATIKA</t>
  </si>
  <si>
    <t xml:space="preserve">puno </t>
  </si>
  <si>
    <t>puno</t>
  </si>
  <si>
    <t>Likovna kultura</t>
  </si>
  <si>
    <t>Glazbena kultura</t>
  </si>
  <si>
    <t>TK ili TK i INF</t>
  </si>
  <si>
    <t xml:space="preserve">Povijest </t>
  </si>
  <si>
    <t>A (Redovita, izborna nastava, razredništvo, posebna prava iz KU )</t>
  </si>
  <si>
    <t xml:space="preserve">Čl. 5. st. 1. toč. 1.1.a) </t>
  </si>
  <si>
    <t xml:space="preserve"> OSTALI POSLOVI</t>
  </si>
  <si>
    <t>D</t>
  </si>
  <si>
    <t>E</t>
  </si>
  <si>
    <t>Za svakog učitelja ovise o zaduženju  A i B</t>
  </si>
  <si>
    <t>Čl. 1.</t>
  </si>
  <si>
    <t>F</t>
  </si>
  <si>
    <t>C+ D +E</t>
  </si>
  <si>
    <t>Ukupno NO-OR</t>
  </si>
  <si>
    <t>Ukupno tjedno zaduženje za nepuno radno vrijeme</t>
  </si>
  <si>
    <t>Ukupno ostali poslovi za puno radno vrijeme</t>
  </si>
  <si>
    <t>Zaduženje u NO-OR</t>
  </si>
  <si>
    <t>HJ, M, LK, GK, TK  (min. 16 sati - stupac K - automatski se zbraja)</t>
  </si>
  <si>
    <t>Strani jezik min. 17 sati (stupac K)</t>
  </si>
  <si>
    <t>HJ, M, LK, GK, TK - 22 sata NO-OR (stupac Z - automatski se zbraja)</t>
  </si>
  <si>
    <t>Strani jezik 23 sata  (stupac Z)</t>
  </si>
  <si>
    <t>Ostali predmeti 24 (stupac Z)</t>
  </si>
  <si>
    <t>RAZREDNA NASTAVA</t>
  </si>
  <si>
    <t>1.a</t>
  </si>
  <si>
    <t>2.a</t>
  </si>
  <si>
    <t>3.a</t>
  </si>
  <si>
    <t>4.a</t>
  </si>
  <si>
    <t>2.b</t>
  </si>
  <si>
    <t>2.c</t>
  </si>
  <si>
    <t>3.b</t>
  </si>
  <si>
    <t>3.c</t>
  </si>
  <si>
    <t>4.b</t>
  </si>
  <si>
    <t>4.c</t>
  </si>
  <si>
    <t>4.d</t>
  </si>
  <si>
    <t>1.b</t>
  </si>
  <si>
    <t>1.c</t>
  </si>
  <si>
    <t>PRIJEDLOG TJEDNIH RADNIH OBVEZA UČITELJA I STRUČNIH SURADNIKA U OSNOVNOJ ŠKOLI:</t>
  </si>
  <si>
    <t>Naziv osnovne škole:</t>
  </si>
  <si>
    <t>Šifra škole:</t>
  </si>
  <si>
    <t>Adresa škole:</t>
  </si>
  <si>
    <t>Ravnatelj:</t>
  </si>
  <si>
    <t>Broj područnih škola:</t>
  </si>
  <si>
    <t>Županija:</t>
  </si>
  <si>
    <t>Broj razrednih odjela RN</t>
  </si>
  <si>
    <t>2014./2015.</t>
  </si>
  <si>
    <t xml:space="preserve">Priprema </t>
  </si>
  <si>
    <t>UKUPNO NO-OR</t>
  </si>
  <si>
    <t xml:space="preserve">KONTROLA za PN </t>
  </si>
  <si>
    <t>HJ,M,LK, GK,TK, M</t>
  </si>
  <si>
    <t>SJ</t>
  </si>
  <si>
    <t>2 sata</t>
  </si>
  <si>
    <t>Optimalan broj sati</t>
  </si>
  <si>
    <t>Sati redovite nastave</t>
  </si>
  <si>
    <t>Čl. 40. i 52. KU</t>
  </si>
  <si>
    <t>Ukupno</t>
  </si>
  <si>
    <t>Čl. 8. Pravilnika</t>
  </si>
  <si>
    <t xml:space="preserve">Ukupno </t>
  </si>
  <si>
    <t>Ukupno NO-O rad</t>
  </si>
  <si>
    <t>Pripreme</t>
  </si>
  <si>
    <t>Ostali poslovi</t>
  </si>
  <si>
    <t>Ukupno ostali poslovi</t>
  </si>
  <si>
    <t>Zaduženje</t>
  </si>
  <si>
    <t>PSP</t>
  </si>
  <si>
    <t>UKUPNO</t>
  </si>
  <si>
    <t>Zbor i/ili orkestar</t>
  </si>
  <si>
    <t>Vizualni identitet škole</t>
  </si>
  <si>
    <t>Sportski klub/društvo</t>
  </si>
  <si>
    <t>Klub mladih tehničara</t>
  </si>
  <si>
    <t>Učenička zadruga</t>
  </si>
  <si>
    <t>ŽSV</t>
  </si>
  <si>
    <t>Član stručnog povjerenstva</t>
  </si>
  <si>
    <t>Plivanje/Kinezioter. rad</t>
  </si>
  <si>
    <t>Administrator e-Matice i/li dnevnika</t>
  </si>
  <si>
    <t>Povjerenik zaštite na radu</t>
  </si>
  <si>
    <t>Bonus  više od 35 g.</t>
  </si>
  <si>
    <t>Čl. 13. st. 2.</t>
  </si>
  <si>
    <t>Čl. 13. st. 7.</t>
  </si>
  <si>
    <t>Radnički vijećnik ili sindikalni povjerenik</t>
  </si>
  <si>
    <t xml:space="preserve">Radnički viječnik ili sindikalni povjerenik </t>
  </si>
  <si>
    <t>Ostali prtedmeti min. 18 sati (stupac K)</t>
  </si>
  <si>
    <t xml:space="preserve">Bonus </t>
  </si>
  <si>
    <t>Čl. 14. drugi poslovi</t>
  </si>
  <si>
    <t>Čl. 13. st. 7. drugi poslovi</t>
  </si>
  <si>
    <t>Rad u drugoj školi</t>
  </si>
  <si>
    <t>Ime škole</t>
  </si>
  <si>
    <t>Zaduženja po čl. 14.</t>
  </si>
  <si>
    <t>Mjesto</t>
  </si>
  <si>
    <t>Redovita nastava (čl. 13.)</t>
  </si>
  <si>
    <t>Ukupno tjedno zaduženje</t>
  </si>
  <si>
    <t>Rad u trećoj školi</t>
  </si>
  <si>
    <t>Rad u više škola</t>
  </si>
  <si>
    <t>Više škola</t>
  </si>
  <si>
    <t>RAD NA VIŠE ŠKOLA</t>
  </si>
  <si>
    <t xml:space="preserve">Napomena: Broj sati upisuje se u plave stupce. </t>
  </si>
  <si>
    <t>Zaduženje u više škola</t>
  </si>
  <si>
    <t>IZRAČUN ZA RAD U VIŠE ŠKOLA</t>
  </si>
  <si>
    <t>ŠKOLE</t>
  </si>
  <si>
    <t>UKUPNO U SVIM ŠKOLAMA</t>
  </si>
  <si>
    <t>za 20 sati     NO-OR-a</t>
  </si>
  <si>
    <t>za 23 sati     NO-OR-a</t>
  </si>
  <si>
    <t>za 24 sati     NO-OR-a</t>
  </si>
  <si>
    <t>Ukupno čl. 8 i čl. 14.</t>
  </si>
  <si>
    <t>Ukupno čl. 8 i čl. 14. i KU</t>
  </si>
  <si>
    <t>Broj sati upisujte samo u plave retke i stupce, ali vodite računa o predmetu kojeg učitelj poučava. Zbog kontrole možete podatke provjeriti i u drugoj tablici.</t>
  </si>
  <si>
    <t>Tablica 2. Provjere broja sati za pravo na puno radno vrijeme</t>
  </si>
  <si>
    <t>Tablica 1. Izračun zaduženja za rad u više škola</t>
  </si>
  <si>
    <t>"Ivan Goran Kovačić"</t>
  </si>
  <si>
    <t>OSJEČKO-BARANJSKA</t>
  </si>
  <si>
    <t>14-022-002</t>
  </si>
  <si>
    <t>Tihomir Benke</t>
  </si>
  <si>
    <t>Zdenka Perić</t>
  </si>
  <si>
    <t>Anđelka Blažević</t>
  </si>
  <si>
    <t>Mara Čar</t>
  </si>
  <si>
    <t>Anica Glavina</t>
  </si>
  <si>
    <t>Ivica Babić</t>
  </si>
  <si>
    <t>Ljiljana Andrić</t>
  </si>
  <si>
    <t>Slavenka Ćurić</t>
  </si>
  <si>
    <t>Mirjana Gavran</t>
  </si>
  <si>
    <t>Morana Babić</t>
  </si>
  <si>
    <t>Ksenija Tišma Čapo</t>
  </si>
  <si>
    <t>Goranka Jurković</t>
  </si>
  <si>
    <t>Mihaela Andabak</t>
  </si>
  <si>
    <t>Jasmina Munćan</t>
  </si>
  <si>
    <t>Ante Andabak</t>
  </si>
  <si>
    <t>Marija Biuk</t>
  </si>
  <si>
    <t>5.a,b 7.a,b</t>
  </si>
  <si>
    <t>5.c,d 7.c,d</t>
  </si>
  <si>
    <t>6.a,b 8.a,b</t>
  </si>
  <si>
    <t>6.c,d 8.c,d</t>
  </si>
  <si>
    <t>Mirta Buković</t>
  </si>
  <si>
    <t>Magdalena Goluža</t>
  </si>
  <si>
    <t>Goranka Šimić</t>
  </si>
  <si>
    <t>Mira Tokić</t>
  </si>
  <si>
    <t>4.a,b,c,d 8.a,b,c,d</t>
  </si>
  <si>
    <t>Ivo Galić</t>
  </si>
  <si>
    <t>Goran Čar</t>
  </si>
  <si>
    <t>Ivan Duvnjak</t>
  </si>
  <si>
    <t>Danica Žeravica</t>
  </si>
  <si>
    <t>Terezija Jurković</t>
  </si>
  <si>
    <t>Mara Kovačević</t>
  </si>
  <si>
    <t>Mirjana Kereta</t>
  </si>
  <si>
    <t>Nataša Šego</t>
  </si>
  <si>
    <t>Dejan Peroković</t>
  </si>
  <si>
    <t>5.b</t>
  </si>
  <si>
    <t>7.c</t>
  </si>
  <si>
    <t>6.d</t>
  </si>
  <si>
    <t>5.c</t>
  </si>
  <si>
    <t>6.c</t>
  </si>
  <si>
    <t>7.b</t>
  </si>
  <si>
    <t>8.d</t>
  </si>
  <si>
    <t>7.a</t>
  </si>
  <si>
    <t>Jerko Vrbanec</t>
  </si>
  <si>
    <t>5.a,b,c,d 7.a,b,c,d 7.a,b,c</t>
  </si>
  <si>
    <t>6.a,b,c,d 8.a,b,c,d 8.a,b</t>
  </si>
  <si>
    <t>Marina Filipović</t>
  </si>
  <si>
    <t>7.d, 8.c,d</t>
  </si>
  <si>
    <t>Ljiljana Brajko</t>
  </si>
  <si>
    <t>Slavica Križić</t>
  </si>
  <si>
    <t>Marija Tokić</t>
  </si>
  <si>
    <t>Zdravko Ćurić</t>
  </si>
  <si>
    <t>8.a</t>
  </si>
  <si>
    <t>7.d</t>
  </si>
  <si>
    <t>6.a</t>
  </si>
  <si>
    <t>5.d</t>
  </si>
  <si>
    <t>5.a,b,c,d 6.a,b,c,d 7.a,b,c,d 8. a,b,c,d</t>
  </si>
  <si>
    <t>Damir Ereš</t>
  </si>
  <si>
    <t>Ilija Kovačević</t>
  </si>
  <si>
    <t>Vinko Pilipović</t>
  </si>
  <si>
    <t>8.a,b,c,d</t>
  </si>
  <si>
    <t>Levanjska Varoš</t>
  </si>
  <si>
    <t>Đakovo</t>
  </si>
  <si>
    <t>5.a,b,c,d 7.a,b,c,d</t>
  </si>
  <si>
    <t>Jelena Prskalo</t>
  </si>
  <si>
    <t>Strani jezik EJ</t>
  </si>
  <si>
    <t>Strani jezik NJJ</t>
  </si>
  <si>
    <t>4., 5., 6., 7. i  8.</t>
  </si>
  <si>
    <t>31400 Đakovo, Kralja Tomislava 25</t>
  </si>
  <si>
    <t>Kemija</t>
  </si>
  <si>
    <t>Kemija ili P+B+K</t>
  </si>
  <si>
    <t>S.S. Kranjčević</t>
  </si>
  <si>
    <t>Gimnazija A.G. Matoša</t>
  </si>
  <si>
    <t>Zrinka Funarić</t>
  </si>
  <si>
    <t>Marija Šimičević</t>
  </si>
  <si>
    <t>8.c</t>
  </si>
  <si>
    <t>4.a,b,c,d 5.a,b,c,d 6.a,b,c,d 7.a,b,c,d 8. a,b,c,d</t>
  </si>
  <si>
    <t>Vedran Čičković</t>
  </si>
  <si>
    <t>6.a,b,c,d 8.a,b,c,d</t>
  </si>
  <si>
    <t>2.a,b,c 6.a,b,c,d</t>
  </si>
  <si>
    <t>Nikolina Palfi</t>
  </si>
  <si>
    <t>Fizika</t>
  </si>
  <si>
    <t>Čepin</t>
  </si>
  <si>
    <t>OŠ V. Nazor</t>
  </si>
  <si>
    <t>M i F</t>
  </si>
  <si>
    <t>8.b</t>
  </si>
  <si>
    <t>5.a</t>
  </si>
  <si>
    <t>6.a,b,c,d</t>
  </si>
  <si>
    <t>5.a,b,c,d 7. a,b,c,d</t>
  </si>
  <si>
    <t>1.a,b,c  5.a,b,c,d</t>
  </si>
  <si>
    <t>3.a,b,c 7.a,b,c,d</t>
  </si>
  <si>
    <t>6.a,b,c,d 8.d</t>
  </si>
  <si>
    <t>5.a,b,c,d 7.a,b,c,d 8. a,b,c</t>
  </si>
  <si>
    <t>5.a,b,c,d 7.a,b</t>
  </si>
  <si>
    <t xml:space="preserve">2.a,b,c 4.a,c,d 8.a,b,c,d </t>
  </si>
  <si>
    <t>6.a,b,c,d 7.c,d 8.a,b,c,d</t>
  </si>
  <si>
    <t>Denis Njari</t>
  </si>
  <si>
    <t>OŠ Korog</t>
  </si>
  <si>
    <t>Laslovo-Korođ</t>
  </si>
  <si>
    <t xml:space="preserve">1.a,b,c 3.b,c  5.a,b,c,d  </t>
  </si>
  <si>
    <t>3.a 4.b  6.a,b,c,d  7.a,b,c,d</t>
  </si>
  <si>
    <t>5.a,b,c,d; 7.b</t>
  </si>
  <si>
    <t xml:space="preserve">8.a,b,c,d; </t>
  </si>
  <si>
    <t>7.a,c,d, 7.a,d</t>
  </si>
  <si>
    <t>7.b,c  8.a,b,c,d</t>
  </si>
  <si>
    <t>Valentina Blažević</t>
  </si>
  <si>
    <t>6.b</t>
  </si>
  <si>
    <t>2017./2018.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</si>
</sst>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e&quot;"/>
    <numFmt numFmtId="170" formatCode="&quot;Uključeno&quot;;&quot;Uključeno&quot;;&quot;Isključeno&quot;"/>
    <numFmt numFmtId="171" formatCode="[$¥€-2]\ #,##0.00_);[Red]\([$€-2]\ #,##0.00\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1A]d\.\ mmmm\ yyyy\."/>
    <numFmt numFmtId="179" formatCode="h:mm;@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7"/>
      <name val="Arial Narrow"/>
      <family val="2"/>
    </font>
    <font>
      <i/>
      <sz val="8"/>
      <name val="Bell MT"/>
      <family val="1"/>
    </font>
    <font>
      <i/>
      <sz val="8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6"/>
      <name val="Calibri"/>
      <family val="2"/>
    </font>
    <font>
      <sz val="6"/>
      <name val="Calibri"/>
      <family val="2"/>
    </font>
    <font>
      <i/>
      <sz val="6"/>
      <name val="Calibri"/>
      <family val="2"/>
    </font>
    <font>
      <sz val="11"/>
      <name val="Calibri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color indexed="60"/>
      <name val="Arial Narrow"/>
      <family val="2"/>
    </font>
    <font>
      <b/>
      <sz val="8"/>
      <color indexed="9"/>
      <name val="Arial Narrow"/>
      <family val="2"/>
    </font>
    <font>
      <b/>
      <sz val="8"/>
      <color indexed="36"/>
      <name val="Arial Narrow"/>
      <family val="2"/>
    </font>
    <font>
      <b/>
      <sz val="8"/>
      <color indexed="22"/>
      <name val="Arial Narrow"/>
      <family val="2"/>
    </font>
    <font>
      <sz val="8"/>
      <color indexed="8"/>
      <name val="Arial Narrow"/>
      <family val="2"/>
    </font>
    <font>
      <b/>
      <sz val="7"/>
      <color indexed="60"/>
      <name val="Arial Narrow"/>
      <family val="2"/>
    </font>
    <font>
      <sz val="7"/>
      <color indexed="36"/>
      <name val="Arial Narrow"/>
      <family val="2"/>
    </font>
    <font>
      <i/>
      <sz val="8"/>
      <color indexed="36"/>
      <name val="Bell MT"/>
      <family val="1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b/>
      <sz val="6"/>
      <color indexed="10"/>
      <name val="Calibri"/>
      <family val="2"/>
    </font>
    <font>
      <b/>
      <sz val="6"/>
      <color indexed="36"/>
      <name val="Calibri"/>
      <family val="2"/>
    </font>
    <font>
      <sz val="6"/>
      <color indexed="10"/>
      <name val="Calibri"/>
      <family val="2"/>
    </font>
    <font>
      <b/>
      <sz val="11"/>
      <color indexed="10"/>
      <name val="Arial Narrow"/>
      <family val="2"/>
    </font>
    <font>
      <b/>
      <sz val="11"/>
      <color indexed="8"/>
      <name val="Arial Narrow"/>
      <family val="2"/>
    </font>
    <font>
      <b/>
      <sz val="11"/>
      <color indexed="60"/>
      <name val="Arial Narrow"/>
      <family val="2"/>
    </font>
    <font>
      <sz val="11"/>
      <color indexed="8"/>
      <name val="Arial Narrow"/>
      <family val="2"/>
    </font>
    <font>
      <b/>
      <sz val="10"/>
      <color indexed="10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21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 style="thin"/>
    </border>
    <border>
      <left style="medium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36"/>
      </right>
      <top style="thin"/>
      <bottom style="thin"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36"/>
      </right>
      <top style="thin">
        <color indexed="36"/>
      </top>
      <bottom style="thin">
        <color indexed="36"/>
      </bottom>
    </border>
    <border>
      <left style="thin">
        <color indexed="36"/>
      </left>
      <right style="thin">
        <color indexed="36"/>
      </right>
      <top>
        <color indexed="63"/>
      </top>
      <bottom style="thin">
        <color indexed="36"/>
      </bottom>
    </border>
    <border>
      <left style="thin">
        <color indexed="36"/>
      </left>
      <right style="thin">
        <color indexed="36"/>
      </right>
      <top style="thin">
        <color indexed="36"/>
      </top>
      <bottom>
        <color indexed="63"/>
      </bottom>
    </border>
    <border>
      <left style="thin">
        <color indexed="36"/>
      </left>
      <right>
        <color indexed="63"/>
      </right>
      <top style="thin">
        <color indexed="36"/>
      </top>
      <bottom style="thin">
        <color indexed="36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36"/>
      </left>
      <right style="thin"/>
      <top>
        <color indexed="63"/>
      </top>
      <bottom>
        <color indexed="63"/>
      </bottom>
    </border>
    <border>
      <left style="thin"/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36"/>
      </left>
      <right>
        <color indexed="63"/>
      </right>
      <top style="thin">
        <color indexed="36"/>
      </top>
      <bottom>
        <color indexed="63"/>
      </bottom>
    </border>
    <border>
      <left>
        <color indexed="63"/>
      </left>
      <right style="thin">
        <color indexed="36"/>
      </right>
      <top style="thin">
        <color indexed="3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36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3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6"/>
      </bottom>
    </border>
    <border>
      <left>
        <color indexed="63"/>
      </left>
      <right style="thin">
        <color indexed="36"/>
      </right>
      <top>
        <color indexed="63"/>
      </top>
      <bottom style="thin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>
        <color indexed="63"/>
      </left>
      <right style="thin">
        <color indexed="36"/>
      </right>
      <top>
        <color indexed="63"/>
      </top>
      <bottom>
        <color indexed="63"/>
      </bottom>
    </border>
    <border>
      <left style="thin">
        <color indexed="36"/>
      </left>
      <right style="thin">
        <color indexed="3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36"/>
      </left>
      <right>
        <color indexed="63"/>
      </right>
      <top>
        <color indexed="63"/>
      </top>
      <bottom style="thin">
        <color indexed="36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36"/>
      </left>
      <right style="thin">
        <color indexed="36"/>
      </right>
      <top style="thin">
        <color indexed="36"/>
      </top>
      <bottom style="thin"/>
    </border>
    <border>
      <left style="thin">
        <color indexed="36"/>
      </left>
      <right>
        <color indexed="63"/>
      </right>
      <top style="thin"/>
      <bottom style="thin">
        <color indexed="36"/>
      </bottom>
    </border>
    <border>
      <left style="thin">
        <color indexed="36"/>
      </left>
      <right style="thin">
        <color indexed="36"/>
      </right>
      <top style="thin"/>
      <bottom style="thin">
        <color indexed="36"/>
      </bottom>
    </border>
    <border>
      <left>
        <color indexed="63"/>
      </left>
      <right style="thin">
        <color indexed="36"/>
      </right>
      <top style="thin"/>
      <bottom style="thin">
        <color indexed="36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0"/>
      </right>
      <top>
        <color indexed="63"/>
      </top>
      <bottom>
        <color indexed="63"/>
      </bottom>
    </border>
    <border>
      <left style="thin">
        <color indexed="36"/>
      </left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6"/>
      </left>
      <right>
        <color indexed="63"/>
      </right>
      <top style="medium">
        <color indexed="36"/>
      </top>
      <bottom>
        <color indexed="63"/>
      </bottom>
    </border>
    <border>
      <left>
        <color indexed="63"/>
      </left>
      <right>
        <color indexed="63"/>
      </right>
      <top style="medium">
        <color indexed="36"/>
      </top>
      <bottom>
        <color indexed="63"/>
      </bottom>
    </border>
    <border>
      <left>
        <color indexed="63"/>
      </left>
      <right style="thin"/>
      <top style="medium">
        <color indexed="36"/>
      </top>
      <bottom>
        <color indexed="63"/>
      </bottom>
    </border>
    <border>
      <left style="thin"/>
      <right>
        <color indexed="63"/>
      </right>
      <top style="medium">
        <color indexed="36"/>
      </top>
      <bottom>
        <color indexed="63"/>
      </bottom>
    </border>
    <border>
      <left style="medium">
        <color indexed="36"/>
      </left>
      <right>
        <color indexed="63"/>
      </right>
      <top style="thin"/>
      <bottom>
        <color indexed="63"/>
      </bottom>
    </border>
    <border>
      <left style="medium">
        <color indexed="36"/>
      </left>
      <right style="thin"/>
      <top style="thin"/>
      <bottom style="thin"/>
    </border>
    <border>
      <left style="thin">
        <color indexed="36"/>
      </left>
      <right>
        <color indexed="63"/>
      </right>
      <top style="thin">
        <color indexed="36"/>
      </top>
      <bottom style="thin"/>
    </border>
    <border>
      <left style="thin">
        <color indexed="36"/>
      </left>
      <right>
        <color indexed="63"/>
      </right>
      <top style="thin"/>
      <bottom style="thin"/>
    </border>
    <border>
      <left style="thin">
        <color indexed="36"/>
      </left>
      <right style="thin">
        <color indexed="36"/>
      </right>
      <top style="thin"/>
      <bottom style="thin"/>
    </border>
    <border>
      <left style="medium">
        <color indexed="36"/>
      </left>
      <right>
        <color indexed="63"/>
      </right>
      <top style="medium">
        <color indexed="36"/>
      </top>
      <bottom style="thin"/>
    </border>
    <border>
      <left>
        <color indexed="63"/>
      </left>
      <right>
        <color indexed="63"/>
      </right>
      <top style="medium">
        <color indexed="36"/>
      </top>
      <bottom style="thin"/>
    </border>
    <border>
      <left>
        <color indexed="63"/>
      </left>
      <right style="medium">
        <color indexed="36"/>
      </right>
      <top style="medium">
        <color indexed="36"/>
      </top>
      <bottom style="thin"/>
    </border>
    <border>
      <left style="medium">
        <color indexed="36"/>
      </left>
      <right>
        <color indexed="63"/>
      </right>
      <top style="thin"/>
      <bottom style="thin"/>
    </border>
    <border>
      <left>
        <color indexed="63"/>
      </left>
      <right style="medium">
        <color indexed="36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20" borderId="1" applyNumberFormat="0" applyFont="0" applyAlignment="0" applyProtection="0"/>
    <xf numFmtId="0" fontId="6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8" fillId="28" borderId="2" applyNumberFormat="0" applyAlignment="0" applyProtection="0"/>
    <xf numFmtId="0" fontId="69" fillId="28" borderId="3" applyNumberFormat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77" fillId="31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1" fontId="4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0" fontId="9" fillId="33" borderId="12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/>
    </xf>
    <xf numFmtId="0" fontId="7" fillId="33" borderId="14" xfId="0" applyFont="1" applyFill="1" applyBorder="1" applyAlignment="1">
      <alignment wrapText="1"/>
    </xf>
    <xf numFmtId="0" fontId="3" fillId="35" borderId="0" xfId="0" applyFont="1" applyFill="1" applyBorder="1" applyAlignment="1">
      <alignment/>
    </xf>
    <xf numFmtId="0" fontId="6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vertical="center"/>
    </xf>
    <xf numFmtId="1" fontId="4" fillId="36" borderId="2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26" fillId="0" borderId="20" xfId="0" applyNumberFormat="1" applyFont="1" applyFill="1" applyBorder="1" applyAlignment="1">
      <alignment/>
    </xf>
    <xf numFmtId="0" fontId="29" fillId="0" borderId="0" xfId="0" applyFont="1" applyAlignment="1">
      <alignment/>
    </xf>
    <xf numFmtId="1" fontId="29" fillId="0" borderId="0" xfId="0" applyNumberFormat="1" applyFont="1" applyFill="1" applyBorder="1" applyAlignment="1">
      <alignment/>
    </xf>
    <xf numFmtId="1" fontId="29" fillId="0" borderId="2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1" fontId="3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" fontId="30" fillId="0" borderId="0" xfId="0" applyNumberFormat="1" applyFont="1" applyFill="1" applyBorder="1" applyAlignment="1">
      <alignment/>
    </xf>
    <xf numFmtId="1" fontId="26" fillId="36" borderId="20" xfId="0" applyNumberFormat="1" applyFont="1" applyFill="1" applyBorder="1" applyAlignment="1">
      <alignment/>
    </xf>
    <xf numFmtId="1" fontId="3" fillId="36" borderId="20" xfId="0" applyNumberFormat="1" applyFont="1" applyFill="1" applyBorder="1" applyAlignment="1">
      <alignment/>
    </xf>
    <xf numFmtId="0" fontId="3" fillId="36" borderId="20" xfId="0" applyFont="1" applyFill="1" applyBorder="1" applyAlignment="1">
      <alignment/>
    </xf>
    <xf numFmtId="164" fontId="3" fillId="36" borderId="20" xfId="0" applyNumberFormat="1" applyFont="1" applyFill="1" applyBorder="1" applyAlignment="1">
      <alignment/>
    </xf>
    <xf numFmtId="1" fontId="29" fillId="36" borderId="20" xfId="0" applyNumberFormat="1" applyFont="1" applyFill="1" applyBorder="1" applyAlignment="1">
      <alignment/>
    </xf>
    <xf numFmtId="0" fontId="26" fillId="36" borderId="0" xfId="0" applyFont="1" applyFill="1" applyBorder="1" applyAlignment="1">
      <alignment horizontal="center" textRotation="90" wrapText="1"/>
    </xf>
    <xf numFmtId="0" fontId="29" fillId="36" borderId="21" xfId="0" applyFont="1" applyFill="1" applyBorder="1" applyAlignment="1">
      <alignment horizontal="center" textRotation="90" wrapText="1"/>
    </xf>
    <xf numFmtId="0" fontId="29" fillId="37" borderId="21" xfId="0" applyFont="1" applyFill="1" applyBorder="1" applyAlignment="1">
      <alignment horizontal="center" textRotation="90" wrapText="1"/>
    </xf>
    <xf numFmtId="0" fontId="6" fillId="33" borderId="0" xfId="0" applyFont="1" applyFill="1" applyBorder="1" applyAlignment="1">
      <alignment textRotation="90"/>
    </xf>
    <xf numFmtId="0" fontId="6" fillId="0" borderId="0" xfId="0" applyFont="1" applyAlignment="1">
      <alignment/>
    </xf>
    <xf numFmtId="1" fontId="4" fillId="38" borderId="20" xfId="0" applyNumberFormat="1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6" fillId="33" borderId="22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26" fillId="0" borderId="23" xfId="0" applyNumberFormat="1" applyFont="1" applyFill="1" applyBorder="1" applyAlignment="1">
      <alignment/>
    </xf>
    <xf numFmtId="0" fontId="6" fillId="37" borderId="14" xfId="0" applyFont="1" applyFill="1" applyBorder="1" applyAlignment="1">
      <alignment horizontal="center" textRotation="90" wrapText="1"/>
    </xf>
    <xf numFmtId="0" fontId="3" fillId="0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" fontId="26" fillId="0" borderId="25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0" fontId="27" fillId="0" borderId="25" xfId="0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20" xfId="0" applyFont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textRotation="90"/>
    </xf>
    <xf numFmtId="0" fontId="6" fillId="33" borderId="27" xfId="0" applyFont="1" applyFill="1" applyBorder="1" applyAlignment="1">
      <alignment horizontal="center" textRotation="90" wrapText="1"/>
    </xf>
    <xf numFmtId="0" fontId="32" fillId="33" borderId="29" xfId="0" applyFont="1" applyFill="1" applyBorder="1" applyAlignment="1">
      <alignment textRotation="90" wrapText="1"/>
    </xf>
    <xf numFmtId="0" fontId="6" fillId="33" borderId="30" xfId="0" applyFont="1" applyFill="1" applyBorder="1" applyAlignment="1">
      <alignment textRotation="90"/>
    </xf>
    <xf numFmtId="0" fontId="6" fillId="33" borderId="14" xfId="0" applyFont="1" applyFill="1" applyBorder="1" applyAlignment="1">
      <alignment textRotation="90"/>
    </xf>
    <xf numFmtId="0" fontId="6" fillId="33" borderId="14" xfId="0" applyFont="1" applyFill="1" applyBorder="1" applyAlignment="1">
      <alignment textRotation="90" wrapText="1"/>
    </xf>
    <xf numFmtId="0" fontId="6" fillId="37" borderId="30" xfId="0" applyFont="1" applyFill="1" applyBorder="1" applyAlignment="1">
      <alignment textRotation="90" wrapText="1"/>
    </xf>
    <xf numFmtId="0" fontId="9" fillId="37" borderId="14" xfId="0" applyFont="1" applyFill="1" applyBorder="1" applyAlignment="1">
      <alignment horizontal="center" textRotation="90" wrapText="1"/>
    </xf>
    <xf numFmtId="0" fontId="6" fillId="36" borderId="0" xfId="0" applyFont="1" applyFill="1" applyBorder="1" applyAlignment="1">
      <alignment horizontal="center" textRotation="90" wrapText="1"/>
    </xf>
    <xf numFmtId="0" fontId="33" fillId="36" borderId="21" xfId="0" applyFont="1" applyFill="1" applyBorder="1" applyAlignment="1">
      <alignment horizontal="center" textRotation="90" wrapText="1"/>
    </xf>
    <xf numFmtId="0" fontId="33" fillId="37" borderId="21" xfId="0" applyFont="1" applyFill="1" applyBorder="1" applyAlignment="1">
      <alignment horizontal="center" textRotation="90" wrapText="1"/>
    </xf>
    <xf numFmtId="0" fontId="7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wrapText="1"/>
    </xf>
    <xf numFmtId="0" fontId="3" fillId="35" borderId="25" xfId="0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5" fillId="0" borderId="0" xfId="0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11" fillId="0" borderId="0" xfId="0" applyFont="1" applyAlignment="1">
      <alignment/>
    </xf>
    <xf numFmtId="1" fontId="26" fillId="0" borderId="26" xfId="0" applyNumberFormat="1" applyFont="1" applyFill="1" applyBorder="1" applyAlignment="1">
      <alignment/>
    </xf>
    <xf numFmtId="1" fontId="26" fillId="0" borderId="32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39" borderId="0" xfId="0" applyFont="1" applyFill="1" applyBorder="1" applyAlignment="1">
      <alignment textRotation="90" wrapText="1"/>
    </xf>
    <xf numFmtId="0" fontId="3" fillId="0" borderId="2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2" xfId="0" applyFont="1" applyBorder="1" applyAlignment="1">
      <alignment/>
    </xf>
    <xf numFmtId="1" fontId="26" fillId="0" borderId="34" xfId="0" applyNumberFormat="1" applyFont="1" applyFill="1" applyBorder="1" applyAlignment="1">
      <alignment/>
    </xf>
    <xf numFmtId="1" fontId="26" fillId="0" borderId="35" xfId="0" applyNumberFormat="1" applyFont="1" applyFill="1" applyBorder="1" applyAlignment="1">
      <alignment/>
    </xf>
    <xf numFmtId="1" fontId="29" fillId="38" borderId="12" xfId="0" applyNumberFormat="1" applyFont="1" applyFill="1" applyBorder="1" applyAlignment="1">
      <alignment/>
    </xf>
    <xf numFmtId="1" fontId="29" fillId="38" borderId="34" xfId="0" applyNumberFormat="1" applyFont="1" applyFill="1" applyBorder="1" applyAlignment="1">
      <alignment/>
    </xf>
    <xf numFmtId="1" fontId="29" fillId="38" borderId="36" xfId="0" applyNumberFormat="1" applyFont="1" applyFill="1" applyBorder="1" applyAlignment="1">
      <alignment/>
    </xf>
    <xf numFmtId="1" fontId="29" fillId="38" borderId="35" xfId="0" applyNumberFormat="1" applyFont="1" applyFill="1" applyBorder="1" applyAlignment="1">
      <alignment/>
    </xf>
    <xf numFmtId="1" fontId="29" fillId="38" borderId="23" xfId="0" applyNumberFormat="1" applyFont="1" applyFill="1" applyBorder="1" applyAlignment="1">
      <alignment/>
    </xf>
    <xf numFmtId="1" fontId="29" fillId="38" borderId="20" xfId="0" applyNumberFormat="1" applyFont="1" applyFill="1" applyBorder="1" applyAlignment="1">
      <alignment/>
    </xf>
    <xf numFmtId="0" fontId="9" fillId="37" borderId="37" xfId="0" applyFont="1" applyFill="1" applyBorder="1" applyAlignment="1">
      <alignment textRotation="90"/>
    </xf>
    <xf numFmtId="0" fontId="26" fillId="33" borderId="38" xfId="0" applyFont="1" applyFill="1" applyBorder="1" applyAlignment="1">
      <alignment wrapText="1"/>
    </xf>
    <xf numFmtId="0" fontId="26" fillId="33" borderId="39" xfId="0" applyFont="1" applyFill="1" applyBorder="1" applyAlignment="1">
      <alignment wrapText="1"/>
    </xf>
    <xf numFmtId="0" fontId="26" fillId="33" borderId="38" xfId="0" applyFont="1" applyFill="1" applyBorder="1" applyAlignment="1">
      <alignment vertical="center" wrapText="1"/>
    </xf>
    <xf numFmtId="0" fontId="26" fillId="33" borderId="33" xfId="0" applyFont="1" applyFill="1" applyBorder="1" applyAlignment="1">
      <alignment vertical="center" wrapText="1"/>
    </xf>
    <xf numFmtId="0" fontId="26" fillId="33" borderId="39" xfId="0" applyFont="1" applyFill="1" applyBorder="1" applyAlignment="1">
      <alignment vertical="center" wrapText="1"/>
    </xf>
    <xf numFmtId="0" fontId="26" fillId="33" borderId="40" xfId="0" applyFont="1" applyFill="1" applyBorder="1" applyAlignment="1">
      <alignment vertical="center" wrapText="1"/>
    </xf>
    <xf numFmtId="0" fontId="29" fillId="37" borderId="38" xfId="0" applyFont="1" applyFill="1" applyBorder="1" applyAlignment="1">
      <alignment vertical="center" wrapText="1"/>
    </xf>
    <xf numFmtId="0" fontId="29" fillId="37" borderId="0" xfId="0" applyFont="1" applyFill="1" applyBorder="1" applyAlignment="1">
      <alignment vertical="center" wrapText="1"/>
    </xf>
    <xf numFmtId="0" fontId="29" fillId="37" borderId="41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vertical="center" wrapText="1"/>
    </xf>
    <xf numFmtId="0" fontId="26" fillId="33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35" borderId="23" xfId="0" applyFont="1" applyFill="1" applyBorder="1" applyAlignment="1">
      <alignment/>
    </xf>
    <xf numFmtId="1" fontId="29" fillId="40" borderId="0" xfId="0" applyNumberFormat="1" applyFont="1" applyFill="1" applyBorder="1" applyAlignment="1">
      <alignment/>
    </xf>
    <xf numFmtId="1" fontId="29" fillId="40" borderId="20" xfId="0" applyNumberFormat="1" applyFont="1" applyFill="1" applyBorder="1" applyAlignment="1">
      <alignment/>
    </xf>
    <xf numFmtId="0" fontId="3" fillId="40" borderId="0" xfId="0" applyFont="1" applyFill="1" applyBorder="1" applyAlignment="1">
      <alignment textRotation="90"/>
    </xf>
    <xf numFmtId="0" fontId="7" fillId="40" borderId="14" xfId="0" applyFont="1" applyFill="1" applyBorder="1" applyAlignment="1">
      <alignment wrapText="1"/>
    </xf>
    <xf numFmtId="164" fontId="3" fillId="40" borderId="20" xfId="0" applyNumberFormat="1" applyFont="1" applyFill="1" applyBorder="1" applyAlignment="1">
      <alignment/>
    </xf>
    <xf numFmtId="0" fontId="14" fillId="37" borderId="14" xfId="0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27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wrapText="1"/>
    </xf>
    <xf numFmtId="0" fontId="16" fillId="0" borderId="25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textRotation="90" wrapText="1"/>
    </xf>
    <xf numFmtId="0" fontId="17" fillId="33" borderId="10" xfId="0" applyFont="1" applyFill="1" applyBorder="1" applyAlignment="1">
      <alignment wrapText="1"/>
    </xf>
    <xf numFmtId="0" fontId="16" fillId="0" borderId="25" xfId="0" applyFont="1" applyFill="1" applyBorder="1" applyAlignment="1">
      <alignment/>
    </xf>
    <xf numFmtId="0" fontId="39" fillId="0" borderId="0" xfId="0" applyFont="1" applyAlignment="1">
      <alignment/>
    </xf>
    <xf numFmtId="0" fontId="17" fillId="33" borderId="44" xfId="0" applyFont="1" applyFill="1" applyBorder="1" applyAlignment="1">
      <alignment horizontal="center" wrapText="1"/>
    </xf>
    <xf numFmtId="0" fontId="16" fillId="0" borderId="34" xfId="0" applyFont="1" applyFill="1" applyBorder="1" applyAlignment="1">
      <alignment/>
    </xf>
    <xf numFmtId="0" fontId="16" fillId="0" borderId="35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1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15" fillId="40" borderId="20" xfId="0" applyFont="1" applyFill="1" applyBorder="1" applyAlignment="1">
      <alignment/>
    </xf>
    <xf numFmtId="1" fontId="4" fillId="41" borderId="2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37" borderId="20" xfId="0" applyFont="1" applyFill="1" applyBorder="1" applyAlignment="1">
      <alignment vertical="center"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/>
    </xf>
    <xf numFmtId="0" fontId="12" fillId="37" borderId="34" xfId="0" applyFont="1" applyFill="1" applyBorder="1" applyAlignment="1">
      <alignment horizontal="center" vertical="center" wrapText="1"/>
    </xf>
    <xf numFmtId="0" fontId="40" fillId="40" borderId="44" xfId="0" applyFont="1" applyFill="1" applyBorder="1" applyAlignment="1">
      <alignment horizontal="left" vertical="center" wrapText="1" readingOrder="1"/>
    </xf>
    <xf numFmtId="0" fontId="40" fillId="40" borderId="44" xfId="0" applyFont="1" applyFill="1" applyBorder="1" applyAlignment="1">
      <alignment horizontal="center" vertical="center" wrapText="1" readingOrder="1"/>
    </xf>
    <xf numFmtId="0" fontId="40" fillId="40" borderId="10" xfId="0" applyFont="1" applyFill="1" applyBorder="1" applyAlignment="1">
      <alignment horizontal="left" vertical="center" wrapText="1" readingOrder="1"/>
    </xf>
    <xf numFmtId="0" fontId="40" fillId="40" borderId="10" xfId="0" applyFont="1" applyFill="1" applyBorder="1" applyAlignment="1">
      <alignment horizontal="center" vertical="center" wrapText="1" readingOrder="1"/>
    </xf>
    <xf numFmtId="0" fontId="40" fillId="40" borderId="10" xfId="0" applyFont="1" applyFill="1" applyBorder="1" applyAlignment="1">
      <alignment vertical="top" wrapText="1"/>
    </xf>
    <xf numFmtId="1" fontId="40" fillId="40" borderId="10" xfId="0" applyNumberFormat="1" applyFont="1" applyFill="1" applyBorder="1" applyAlignment="1">
      <alignment horizontal="center" vertical="top" wrapText="1"/>
    </xf>
    <xf numFmtId="1" fontId="40" fillId="4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164" fontId="12" fillId="42" borderId="10" xfId="0" applyNumberFormat="1" applyFont="1" applyFill="1" applyBorder="1" applyAlignment="1">
      <alignment horizontal="center" vertical="top" wrapText="1"/>
    </xf>
    <xf numFmtId="0" fontId="13" fillId="40" borderId="10" xfId="0" applyFont="1" applyFill="1" applyBorder="1" applyAlignment="1">
      <alignment vertical="top" wrapText="1"/>
    </xf>
    <xf numFmtId="164" fontId="13" fillId="40" borderId="10" xfId="0" applyNumberFormat="1" applyFont="1" applyFill="1" applyBorder="1" applyAlignment="1">
      <alignment horizontal="center" vertical="top" wrapText="1"/>
    </xf>
    <xf numFmtId="0" fontId="41" fillId="40" borderId="10" xfId="0" applyFont="1" applyFill="1" applyBorder="1" applyAlignment="1">
      <alignment/>
    </xf>
    <xf numFmtId="1" fontId="41" fillId="40" borderId="10" xfId="0" applyNumberFormat="1" applyFont="1" applyFill="1" applyBorder="1" applyAlignment="1">
      <alignment horizontal="center"/>
    </xf>
    <xf numFmtId="0" fontId="42" fillId="40" borderId="10" xfId="0" applyFont="1" applyFill="1" applyBorder="1" applyAlignment="1">
      <alignment/>
    </xf>
    <xf numFmtId="1" fontId="42" fillId="40" borderId="1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3" fillId="33" borderId="10" xfId="0" applyFont="1" applyFill="1" applyBorder="1" applyAlignment="1">
      <alignment horizontal="left" vertical="center" wrapText="1" readingOrder="1"/>
    </xf>
    <xf numFmtId="0" fontId="13" fillId="33" borderId="10" xfId="0" applyFont="1" applyFill="1" applyBorder="1" applyAlignment="1">
      <alignment horizontal="center" vertical="center" wrapText="1" readingOrder="1"/>
    </xf>
    <xf numFmtId="0" fontId="43" fillId="33" borderId="10" xfId="0" applyFont="1" applyFill="1" applyBorder="1" applyAlignment="1">
      <alignment horizontal="left" vertical="center" wrapText="1" readingOrder="1"/>
    </xf>
    <xf numFmtId="0" fontId="43" fillId="33" borderId="10" xfId="0" applyFont="1" applyFill="1" applyBorder="1" applyAlignment="1">
      <alignment horizontal="center" vertical="center" wrapText="1" readingOrder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1" fontId="43" fillId="33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164" fontId="43" fillId="33" borderId="10" xfId="0" applyNumberFormat="1" applyFont="1" applyFill="1" applyBorder="1" applyAlignment="1">
      <alignment horizontal="center"/>
    </xf>
    <xf numFmtId="164" fontId="12" fillId="33" borderId="10" xfId="0" applyNumberFormat="1" applyFont="1" applyFill="1" applyBorder="1" applyAlignment="1">
      <alignment horizontal="center" vertical="top" wrapText="1"/>
    </xf>
    <xf numFmtId="0" fontId="40" fillId="40" borderId="10" xfId="0" applyFont="1" applyFill="1" applyBorder="1" applyAlignment="1">
      <alignment horizontal="center" vertical="center" wrapText="1" readingOrder="1"/>
    </xf>
    <xf numFmtId="0" fontId="40" fillId="0" borderId="0" xfId="0" applyFont="1" applyAlignment="1">
      <alignment/>
    </xf>
    <xf numFmtId="0" fontId="13" fillId="33" borderId="34" xfId="0" applyFont="1" applyFill="1" applyBorder="1" applyAlignment="1">
      <alignment horizontal="center" vertical="center" wrapText="1" readingOrder="1"/>
    </xf>
    <xf numFmtId="0" fontId="43" fillId="33" borderId="34" xfId="0" applyFont="1" applyFill="1" applyBorder="1" applyAlignment="1">
      <alignment horizontal="center" vertical="center" wrapText="1" readingOrder="1"/>
    </xf>
    <xf numFmtId="0" fontId="12" fillId="33" borderId="34" xfId="0" applyFont="1" applyFill="1" applyBorder="1" applyAlignment="1">
      <alignment horizontal="center" vertical="top" wrapText="1"/>
    </xf>
    <xf numFmtId="0" fontId="40" fillId="40" borderId="34" xfId="0" applyFont="1" applyFill="1" applyBorder="1" applyAlignment="1">
      <alignment horizontal="center" vertical="center" wrapText="1" readingOrder="1"/>
    </xf>
    <xf numFmtId="1" fontId="40" fillId="40" borderId="34" xfId="0" applyNumberFormat="1" applyFont="1" applyFill="1" applyBorder="1" applyAlignment="1">
      <alignment horizontal="center" vertical="top" wrapText="1"/>
    </xf>
    <xf numFmtId="164" fontId="12" fillId="42" borderId="34" xfId="0" applyNumberFormat="1" applyFont="1" applyFill="1" applyBorder="1" applyAlignment="1">
      <alignment horizontal="center" vertical="top" wrapText="1"/>
    </xf>
    <xf numFmtId="164" fontId="13" fillId="40" borderId="34" xfId="0" applyNumberFormat="1" applyFont="1" applyFill="1" applyBorder="1" applyAlignment="1">
      <alignment horizontal="center" vertical="top" wrapText="1"/>
    </xf>
    <xf numFmtId="0" fontId="40" fillId="37" borderId="11" xfId="0" applyFont="1" applyFill="1" applyBorder="1" applyAlignment="1">
      <alignment horizontal="center" vertical="center" wrapText="1"/>
    </xf>
    <xf numFmtId="0" fontId="44" fillId="40" borderId="20" xfId="0" applyFont="1" applyFill="1" applyBorder="1" applyAlignment="1">
      <alignment/>
    </xf>
    <xf numFmtId="164" fontId="44" fillId="0" borderId="20" xfId="0" applyNumberFormat="1" applyFont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34" xfId="0" applyFont="1" applyFill="1" applyBorder="1" applyAlignment="1">
      <alignment/>
    </xf>
    <xf numFmtId="1" fontId="4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right" vertical="center" wrapText="1" readingOrder="1"/>
    </xf>
    <xf numFmtId="0" fontId="43" fillId="33" borderId="10" xfId="0" applyFont="1" applyFill="1" applyBorder="1" applyAlignment="1">
      <alignment horizontal="right" vertical="center" wrapText="1" readingOrder="1"/>
    </xf>
    <xf numFmtId="0" fontId="12" fillId="33" borderId="10" xfId="0" applyFont="1" applyFill="1" applyBorder="1" applyAlignment="1">
      <alignment horizontal="right" vertical="top" wrapText="1" readingOrder="1"/>
    </xf>
    <xf numFmtId="0" fontId="40" fillId="40" borderId="10" xfId="0" applyFont="1" applyFill="1" applyBorder="1" applyAlignment="1">
      <alignment horizontal="right" vertical="center" wrapText="1" readingOrder="1"/>
    </xf>
    <xf numFmtId="1" fontId="40" fillId="40" borderId="10" xfId="0" applyNumberFormat="1" applyFont="1" applyFill="1" applyBorder="1" applyAlignment="1">
      <alignment horizontal="right" vertical="top" wrapText="1" readingOrder="1"/>
    </xf>
    <xf numFmtId="164" fontId="12" fillId="42" borderId="10" xfId="0" applyNumberFormat="1" applyFont="1" applyFill="1" applyBorder="1" applyAlignment="1">
      <alignment horizontal="right" vertical="top" wrapText="1" readingOrder="1"/>
    </xf>
    <xf numFmtId="164" fontId="13" fillId="40" borderId="10" xfId="0" applyNumberFormat="1" applyFont="1" applyFill="1" applyBorder="1" applyAlignment="1">
      <alignment horizontal="right" vertical="top" wrapText="1" readingOrder="1"/>
    </xf>
    <xf numFmtId="0" fontId="43" fillId="33" borderId="10" xfId="0" applyFont="1" applyFill="1" applyBorder="1" applyAlignment="1">
      <alignment horizontal="right" readingOrder="1"/>
    </xf>
    <xf numFmtId="1" fontId="43" fillId="33" borderId="10" xfId="0" applyNumberFormat="1" applyFont="1" applyFill="1" applyBorder="1" applyAlignment="1">
      <alignment horizontal="right" readingOrder="1"/>
    </xf>
    <xf numFmtId="0" fontId="13" fillId="33" borderId="44" xfId="0" applyFont="1" applyFill="1" applyBorder="1" applyAlignment="1">
      <alignment horizontal="left" vertical="center" wrapText="1" readingOrder="1"/>
    </xf>
    <xf numFmtId="0" fontId="45" fillId="43" borderId="10" xfId="0" applyFont="1" applyFill="1" applyBorder="1" applyAlignment="1">
      <alignment vertical="top" wrapText="1"/>
    </xf>
    <xf numFmtId="1" fontId="45" fillId="43" borderId="10" xfId="0" applyNumberFormat="1" applyFont="1" applyFill="1" applyBorder="1" applyAlignment="1">
      <alignment horizontal="right" vertical="center" wrapText="1" readingOrder="1"/>
    </xf>
    <xf numFmtId="0" fontId="46" fillId="43" borderId="20" xfId="0" applyFont="1" applyFill="1" applyBorder="1" applyAlignment="1">
      <alignment horizontal="right" readingOrder="1"/>
    </xf>
    <xf numFmtId="1" fontId="44" fillId="40" borderId="20" xfId="0" applyNumberFormat="1" applyFont="1" applyFill="1" applyBorder="1" applyAlignment="1">
      <alignment/>
    </xf>
    <xf numFmtId="1" fontId="44" fillId="0" borderId="20" xfId="0" applyNumberFormat="1" applyFont="1" applyBorder="1" applyAlignment="1">
      <alignment horizontal="right" readingOrder="1"/>
    </xf>
    <xf numFmtId="1" fontId="44" fillId="40" borderId="20" xfId="0" applyNumberFormat="1" applyFont="1" applyFill="1" applyBorder="1" applyAlignment="1">
      <alignment horizontal="right" readingOrder="1"/>
    </xf>
    <xf numFmtId="1" fontId="46" fillId="43" borderId="20" xfId="0" applyNumberFormat="1" applyFont="1" applyFill="1" applyBorder="1" applyAlignment="1">
      <alignment/>
    </xf>
    <xf numFmtId="0" fontId="46" fillId="43" borderId="20" xfId="0" applyFont="1" applyFill="1" applyBorder="1" applyAlignment="1">
      <alignment/>
    </xf>
    <xf numFmtId="0" fontId="46" fillId="43" borderId="0" xfId="0" applyFont="1" applyFill="1" applyAlignment="1">
      <alignment vertical="center"/>
    </xf>
    <xf numFmtId="0" fontId="44" fillId="33" borderId="20" xfId="0" applyFont="1" applyFill="1" applyBorder="1" applyAlignment="1">
      <alignment/>
    </xf>
    <xf numFmtId="164" fontId="44" fillId="33" borderId="2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40" fillId="37" borderId="46" xfId="0" applyFont="1" applyFill="1" applyBorder="1" applyAlignment="1">
      <alignment horizontal="center" vertical="center" wrapText="1"/>
    </xf>
    <xf numFmtId="0" fontId="40" fillId="37" borderId="44" xfId="0" applyFont="1" applyFill="1" applyBorder="1" applyAlignment="1">
      <alignment horizontal="center" vertical="center"/>
    </xf>
    <xf numFmtId="0" fontId="40" fillId="37" borderId="47" xfId="0" applyFont="1" applyFill="1" applyBorder="1" applyAlignment="1">
      <alignment horizontal="center" vertical="center" wrapText="1"/>
    </xf>
    <xf numFmtId="0" fontId="40" fillId="37" borderId="24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45" fillId="43" borderId="10" xfId="0" applyFont="1" applyFill="1" applyBorder="1" applyAlignment="1">
      <alignment wrapText="1"/>
    </xf>
    <xf numFmtId="1" fontId="45" fillId="43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" fillId="0" borderId="48" xfId="0" applyFont="1" applyFill="1" applyBorder="1" applyAlignment="1">
      <alignment/>
    </xf>
    <xf numFmtId="0" fontId="15" fillId="0" borderId="4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3" fillId="0" borderId="49" xfId="0" applyFont="1" applyFill="1" applyBorder="1" applyAlignment="1">
      <alignment/>
    </xf>
    <xf numFmtId="0" fontId="3" fillId="35" borderId="50" xfId="0" applyFont="1" applyFill="1" applyBorder="1" applyAlignment="1">
      <alignment/>
    </xf>
    <xf numFmtId="0" fontId="3" fillId="35" borderId="51" xfId="0" applyFont="1" applyFill="1" applyBorder="1" applyAlignment="1">
      <alignment/>
    </xf>
    <xf numFmtId="1" fontId="26" fillId="0" borderId="51" xfId="0" applyNumberFormat="1" applyFont="1" applyFill="1" applyBorder="1" applyAlignment="1">
      <alignment/>
    </xf>
    <xf numFmtId="1" fontId="4" fillId="0" borderId="50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27" fillId="0" borderId="50" xfId="0" applyFont="1" applyFill="1" applyBorder="1" applyAlignment="1">
      <alignment/>
    </xf>
    <xf numFmtId="0" fontId="16" fillId="0" borderId="50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1" fontId="26" fillId="0" borderId="50" xfId="0" applyNumberFormat="1" applyFont="1" applyFill="1" applyBorder="1" applyAlignment="1">
      <alignment/>
    </xf>
    <xf numFmtId="164" fontId="3" fillId="0" borderId="50" xfId="0" applyNumberFormat="1" applyFont="1" applyFill="1" applyBorder="1" applyAlignment="1">
      <alignment/>
    </xf>
    <xf numFmtId="0" fontId="3" fillId="0" borderId="50" xfId="0" applyFont="1" applyFill="1" applyBorder="1" applyAlignment="1">
      <alignment horizontal="center"/>
    </xf>
    <xf numFmtId="1" fontId="4" fillId="38" borderId="50" xfId="0" applyNumberFormat="1" applyFont="1" applyFill="1" applyBorder="1" applyAlignment="1">
      <alignment/>
    </xf>
    <xf numFmtId="1" fontId="29" fillId="0" borderId="50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16" fillId="36" borderId="20" xfId="0" applyFont="1" applyFill="1" applyBorder="1" applyAlignment="1">
      <alignment/>
    </xf>
    <xf numFmtId="1" fontId="4" fillId="36" borderId="50" xfId="0" applyNumberFormat="1" applyFont="1" applyFill="1" applyBorder="1" applyAlignment="1">
      <alignment/>
    </xf>
    <xf numFmtId="0" fontId="47" fillId="0" borderId="52" xfId="0" applyFont="1" applyBorder="1" applyAlignment="1">
      <alignment horizontal="center"/>
    </xf>
    <xf numFmtId="0" fontId="20" fillId="37" borderId="0" xfId="0" applyFont="1" applyFill="1" applyAlignment="1">
      <alignment horizontal="center" wrapText="1"/>
    </xf>
    <xf numFmtId="0" fontId="19" fillId="37" borderId="20" xfId="0" applyFont="1" applyFill="1" applyBorder="1" applyAlignment="1">
      <alignment horizontal="center" vertical="center" wrapText="1"/>
    </xf>
    <xf numFmtId="0" fontId="23" fillId="41" borderId="20" xfId="0" applyFont="1" applyFill="1" applyBorder="1" applyAlignment="1">
      <alignment horizontal="center" wrapText="1"/>
    </xf>
    <xf numFmtId="0" fontId="12" fillId="37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53" xfId="0" applyFont="1" applyBorder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58" xfId="0" applyFont="1" applyBorder="1" applyAlignment="1">
      <alignment horizontal="right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37" borderId="59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4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11" fillId="0" borderId="56" xfId="0" applyFont="1" applyBorder="1" applyAlignment="1">
      <alignment horizontal="left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44" borderId="35" xfId="0" applyFont="1" applyFill="1" applyBorder="1" applyAlignment="1">
      <alignment textRotation="90" wrapText="1"/>
    </xf>
    <xf numFmtId="0" fontId="3" fillId="44" borderId="0" xfId="0" applyFont="1" applyFill="1" applyBorder="1" applyAlignment="1">
      <alignment textRotation="90"/>
    </xf>
    <xf numFmtId="0" fontId="5" fillId="34" borderId="62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26" fillId="33" borderId="65" xfId="0" applyFont="1" applyFill="1" applyBorder="1" applyAlignment="1">
      <alignment horizontal="center" textRotation="90" wrapText="1"/>
    </xf>
    <xf numFmtId="0" fontId="26" fillId="33" borderId="21" xfId="0" applyFont="1" applyFill="1" applyBorder="1" applyAlignment="1">
      <alignment horizontal="center" textRotation="90" wrapText="1"/>
    </xf>
    <xf numFmtId="0" fontId="26" fillId="33" borderId="29" xfId="0" applyFont="1" applyFill="1" applyBorder="1" applyAlignment="1">
      <alignment horizontal="center" textRotation="90" wrapText="1"/>
    </xf>
    <xf numFmtId="0" fontId="8" fillId="37" borderId="66" xfId="0" applyFont="1" applyFill="1" applyBorder="1" applyAlignment="1">
      <alignment horizontal="center" vertical="center" wrapText="1"/>
    </xf>
    <xf numFmtId="0" fontId="8" fillId="37" borderId="36" xfId="0" applyFont="1" applyFill="1" applyBorder="1" applyAlignment="1">
      <alignment horizontal="center" vertical="center" wrapText="1"/>
    </xf>
    <xf numFmtId="0" fontId="8" fillId="37" borderId="3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3" fillId="37" borderId="67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26" fillId="33" borderId="32" xfId="0" applyFont="1" applyFill="1" applyBorder="1" applyAlignment="1">
      <alignment horizontal="center" vertical="center" textRotation="90" wrapText="1"/>
    </xf>
    <xf numFmtId="0" fontId="26" fillId="33" borderId="59" xfId="0" applyFont="1" applyFill="1" applyBorder="1" applyAlignment="1">
      <alignment horizontal="center" vertical="center" textRotation="90" wrapText="1"/>
    </xf>
    <xf numFmtId="0" fontId="26" fillId="33" borderId="45" xfId="0" applyFont="1" applyFill="1" applyBorder="1" applyAlignment="1">
      <alignment horizontal="center" vertical="center" textRotation="90" wrapText="1"/>
    </xf>
    <xf numFmtId="0" fontId="16" fillId="33" borderId="68" xfId="0" applyFont="1" applyFill="1" applyBorder="1" applyAlignment="1">
      <alignment horizontal="center" vertical="center" wrapText="1"/>
    </xf>
    <xf numFmtId="0" fontId="16" fillId="33" borderId="69" xfId="0" applyFont="1" applyFill="1" applyBorder="1" applyAlignment="1">
      <alignment horizontal="center" vertical="center" wrapText="1"/>
    </xf>
    <xf numFmtId="0" fontId="16" fillId="33" borderId="70" xfId="0" applyFont="1" applyFill="1" applyBorder="1" applyAlignment="1">
      <alignment horizontal="center" vertical="center" wrapText="1"/>
    </xf>
    <xf numFmtId="0" fontId="16" fillId="33" borderId="49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10" fillId="33" borderId="66" xfId="0" applyFont="1" applyFill="1" applyBorder="1" applyAlignment="1">
      <alignment horizontal="left" vertical="center" wrapText="1"/>
    </xf>
    <xf numFmtId="0" fontId="10" fillId="33" borderId="36" xfId="0" applyFont="1" applyFill="1" applyBorder="1" applyAlignment="1">
      <alignment horizontal="left" vertical="center" wrapText="1"/>
    </xf>
    <xf numFmtId="0" fontId="10" fillId="33" borderId="75" xfId="0" applyFont="1" applyFill="1" applyBorder="1" applyAlignment="1">
      <alignment horizontal="left" vertical="center" wrapText="1"/>
    </xf>
    <xf numFmtId="0" fontId="10" fillId="33" borderId="66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left" vertical="center"/>
    </xf>
    <xf numFmtId="0" fontId="10" fillId="33" borderId="75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35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47" xfId="0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horizontal="center" textRotation="90"/>
    </xf>
    <xf numFmtId="0" fontId="4" fillId="37" borderId="22" xfId="0" applyFont="1" applyFill="1" applyBorder="1" applyAlignment="1">
      <alignment horizontal="center" textRotation="90"/>
    </xf>
    <xf numFmtId="0" fontId="4" fillId="37" borderId="46" xfId="0" applyFont="1" applyFill="1" applyBorder="1" applyAlignment="1">
      <alignment horizontal="center" textRotation="90"/>
    </xf>
    <xf numFmtId="0" fontId="10" fillId="33" borderId="18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7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="94" zoomScaleNormal="94" zoomScalePageLayoutView="0" workbookViewId="0" topLeftCell="A32">
      <selection activeCell="W43" sqref="W43"/>
    </sheetView>
  </sheetViews>
  <sheetFormatPr defaultColWidth="9.140625" defaultRowHeight="12.75"/>
  <cols>
    <col min="1" max="1" width="22.8515625" style="0" customWidth="1"/>
    <col min="9" max="9" width="22.57421875" style="0" customWidth="1"/>
    <col min="10" max="12" width="13.7109375" style="0" customWidth="1"/>
  </cols>
  <sheetData>
    <row r="1" spans="1:5" ht="33" hidden="1">
      <c r="A1" s="187" t="s">
        <v>99</v>
      </c>
      <c r="B1" s="188" t="s">
        <v>86</v>
      </c>
      <c r="C1" s="189" t="s">
        <v>87</v>
      </c>
      <c r="D1" s="190" t="s">
        <v>88</v>
      </c>
      <c r="E1" s="187" t="s">
        <v>100</v>
      </c>
    </row>
    <row r="2" spans="1:5" ht="24" customHeight="1" hidden="1">
      <c r="A2" s="191" t="s">
        <v>51</v>
      </c>
      <c r="B2" s="192">
        <v>22</v>
      </c>
      <c r="C2" s="192">
        <v>23</v>
      </c>
      <c r="D2" s="192">
        <v>24</v>
      </c>
      <c r="E2" s="192">
        <v>25</v>
      </c>
    </row>
    <row r="3" spans="1:5" ht="21" customHeight="1" hidden="1">
      <c r="A3" s="193" t="s">
        <v>89</v>
      </c>
      <c r="B3" s="194">
        <v>18</v>
      </c>
      <c r="C3" s="194">
        <v>19</v>
      </c>
      <c r="D3" s="194">
        <v>20</v>
      </c>
      <c r="E3" s="194">
        <v>22</v>
      </c>
    </row>
    <row r="4" spans="1:5" ht="25.5" customHeight="1" hidden="1">
      <c r="A4" s="207" t="s">
        <v>90</v>
      </c>
      <c r="B4" s="208">
        <v>10</v>
      </c>
      <c r="C4" s="208">
        <v>7</v>
      </c>
      <c r="D4" s="208">
        <v>6</v>
      </c>
      <c r="E4" s="208">
        <v>5</v>
      </c>
    </row>
    <row r="5" spans="1:5" ht="25.5" customHeight="1" hidden="1">
      <c r="A5" s="209" t="s">
        <v>5</v>
      </c>
      <c r="B5" s="210"/>
      <c r="C5" s="210"/>
      <c r="D5" s="210"/>
      <c r="E5" s="210"/>
    </row>
    <row r="6" spans="1:5" ht="15" customHeight="1" hidden="1">
      <c r="A6" s="209" t="s">
        <v>120</v>
      </c>
      <c r="B6" s="210"/>
      <c r="C6" s="210"/>
      <c r="D6" s="210"/>
      <c r="E6" s="210"/>
    </row>
    <row r="7" spans="1:5" ht="22.5" customHeight="1" hidden="1">
      <c r="A7" s="211" t="s">
        <v>91</v>
      </c>
      <c r="B7" s="212"/>
      <c r="C7" s="212"/>
      <c r="D7" s="212"/>
      <c r="E7" s="212"/>
    </row>
    <row r="8" spans="1:5" ht="16.5" hidden="1">
      <c r="A8" s="193" t="s">
        <v>92</v>
      </c>
      <c r="B8" s="219">
        <f>SUM(B4:B7)</f>
        <v>10</v>
      </c>
      <c r="C8" s="219">
        <f>SUM(C4:C7)</f>
        <v>7</v>
      </c>
      <c r="D8" s="219">
        <f>SUM(D4:D7)</f>
        <v>6</v>
      </c>
      <c r="E8" s="219">
        <f>SUM(E4:E7)</f>
        <v>5</v>
      </c>
    </row>
    <row r="9" spans="1:5" ht="16.5" hidden="1">
      <c r="A9" s="211" t="s">
        <v>8</v>
      </c>
      <c r="B9" s="212"/>
      <c r="C9" s="212"/>
      <c r="D9" s="212"/>
      <c r="E9" s="212"/>
    </row>
    <row r="10" spans="1:5" ht="16.5" hidden="1">
      <c r="A10" s="211" t="s">
        <v>7</v>
      </c>
      <c r="B10" s="212"/>
      <c r="C10" s="212"/>
      <c r="D10" s="212"/>
      <c r="E10" s="212"/>
    </row>
    <row r="11" spans="1:5" ht="16.5" hidden="1">
      <c r="A11" s="211" t="s">
        <v>6</v>
      </c>
      <c r="B11" s="212"/>
      <c r="C11" s="212"/>
      <c r="D11" s="212"/>
      <c r="E11" s="212"/>
    </row>
    <row r="12" spans="1:5" ht="23.25" customHeight="1" hidden="1">
      <c r="A12" s="211" t="s">
        <v>119</v>
      </c>
      <c r="B12" s="212"/>
      <c r="C12" s="212"/>
      <c r="D12" s="212"/>
      <c r="E12" s="212"/>
    </row>
    <row r="13" spans="1:5" ht="18.75" customHeight="1" hidden="1">
      <c r="A13" s="211" t="s">
        <v>91</v>
      </c>
      <c r="B13" s="212"/>
      <c r="C13" s="212"/>
      <c r="D13" s="212"/>
      <c r="E13" s="212"/>
    </row>
    <row r="14" spans="1:5" ht="18" customHeight="1" hidden="1">
      <c r="A14" s="211" t="s">
        <v>93</v>
      </c>
      <c r="B14" s="212"/>
      <c r="C14" s="212"/>
      <c r="D14" s="212"/>
      <c r="E14" s="212"/>
    </row>
    <row r="15" spans="1:5" ht="16.5" hidden="1">
      <c r="A15" s="195" t="s">
        <v>94</v>
      </c>
      <c r="B15" s="196">
        <f>(B16-B8)</f>
        <v>2.2222222222222214</v>
      </c>
      <c r="C15" s="196">
        <f>(C16-C8)</f>
        <v>1.473684210526315</v>
      </c>
      <c r="D15" s="196">
        <f>(D16-D8)</f>
        <v>1.2000000000000002</v>
      </c>
      <c r="E15" s="196">
        <f>(E16-E8)</f>
        <v>0.6818181818181817</v>
      </c>
    </row>
    <row r="16" spans="1:5" ht="21" customHeight="1" hidden="1">
      <c r="A16" s="195" t="s">
        <v>95</v>
      </c>
      <c r="B16" s="197">
        <f>(B2*B25/40)</f>
        <v>12.222222222222221</v>
      </c>
      <c r="C16" s="197">
        <f>(C2*C25/40)</f>
        <v>8.473684210526315</v>
      </c>
      <c r="D16" s="197">
        <f>(D2*D25/40)</f>
        <v>7.2</v>
      </c>
      <c r="E16" s="197">
        <f>(E2*E25/40)</f>
        <v>5.681818181818182</v>
      </c>
    </row>
    <row r="17" spans="1:5" ht="16.5" hidden="1">
      <c r="A17" s="198" t="s">
        <v>96</v>
      </c>
      <c r="B17" s="199">
        <f>(B4*20/60)</f>
        <v>3.3333333333333335</v>
      </c>
      <c r="C17" s="199">
        <f>(C4*20/60)</f>
        <v>2.3333333333333335</v>
      </c>
      <c r="D17" s="199">
        <f>(D4*20/60)</f>
        <v>2</v>
      </c>
      <c r="E17" s="199">
        <f>(E4*20/60)</f>
        <v>1.6666666666666667</v>
      </c>
    </row>
    <row r="18" spans="1:5" ht="16.5" hidden="1">
      <c r="A18" s="200" t="s">
        <v>96</v>
      </c>
      <c r="B18" s="201">
        <f>CEILING(B17,0.5)</f>
        <v>3.5</v>
      </c>
      <c r="C18" s="201">
        <f>CEILING(C17,0.5)</f>
        <v>2.5</v>
      </c>
      <c r="D18" s="201">
        <f>CEILING(D17,0.5)</f>
        <v>2</v>
      </c>
      <c r="E18" s="201">
        <f>CEILING(E17,0.5)</f>
        <v>2</v>
      </c>
    </row>
    <row r="19" spans="1:5" ht="16.5" hidden="1">
      <c r="A19" s="213" t="s">
        <v>24</v>
      </c>
      <c r="B19" s="214">
        <f>(B5)</f>
        <v>0</v>
      </c>
      <c r="C19" s="214">
        <f>(C5)</f>
        <v>0</v>
      </c>
      <c r="D19" s="214">
        <f>(D5)</f>
        <v>0</v>
      </c>
      <c r="E19" s="214">
        <f>(E5)</f>
        <v>0</v>
      </c>
    </row>
    <row r="20" spans="1:5" ht="24.75" customHeight="1" hidden="1">
      <c r="A20" s="209" t="s">
        <v>91</v>
      </c>
      <c r="B20" s="215">
        <f>(B7)</f>
        <v>0</v>
      </c>
      <c r="C20" s="215">
        <f>(C7)</f>
        <v>0</v>
      </c>
      <c r="D20" s="215">
        <f>(D7)</f>
        <v>0</v>
      </c>
      <c r="E20" s="215">
        <f>(E7)</f>
        <v>0</v>
      </c>
    </row>
    <row r="21" spans="1:5" ht="20.25" customHeight="1" hidden="1">
      <c r="A21" s="211" t="s">
        <v>93</v>
      </c>
      <c r="B21" s="214"/>
      <c r="C21" s="214"/>
      <c r="D21" s="214">
        <f>(D14)</f>
        <v>0</v>
      </c>
      <c r="E21" s="214">
        <f>(E14)</f>
        <v>0</v>
      </c>
    </row>
    <row r="22" spans="1:5" ht="16.5" hidden="1">
      <c r="A22" s="216" t="s">
        <v>97</v>
      </c>
      <c r="B22" s="217">
        <f>(B24-B21-B20-B19-B17)</f>
        <v>6.666666666666666</v>
      </c>
      <c r="C22" s="217">
        <f>(C24-C21-C20-C19-C17)</f>
        <v>3.929824561403509</v>
      </c>
      <c r="D22" s="217">
        <f>(D24-D21-D20-D19-D17)</f>
        <v>2.8</v>
      </c>
      <c r="E22" s="217">
        <f>(E24-E21-E20-E19-E17)</f>
        <v>1.7424242424242433</v>
      </c>
    </row>
    <row r="23" spans="1:5" ht="16.5" hidden="1">
      <c r="A23" s="216" t="s">
        <v>97</v>
      </c>
      <c r="B23" s="218">
        <f>CEILING(B22,0.5)</f>
        <v>7</v>
      </c>
      <c r="C23" s="218">
        <f>CEILING(C22,0.5)</f>
        <v>4</v>
      </c>
      <c r="D23" s="218">
        <f>CEILING(D22,0.5)</f>
        <v>3</v>
      </c>
      <c r="E23" s="218">
        <f>CEILING(E22,0.5)</f>
        <v>2</v>
      </c>
    </row>
    <row r="24" spans="1:5" ht="16.5" hidden="1">
      <c r="A24" s="202" t="s">
        <v>98</v>
      </c>
      <c r="B24" s="203">
        <f>(B25-B16)</f>
        <v>10</v>
      </c>
      <c r="C24" s="203">
        <f>(C25-C16)</f>
        <v>6.2631578947368425</v>
      </c>
      <c r="D24" s="203">
        <f>(D25-D16)</f>
        <v>4.8</v>
      </c>
      <c r="E24" s="203">
        <f>(E25-E16)</f>
        <v>3.40909090909091</v>
      </c>
    </row>
    <row r="25" spans="1:5" ht="16.5" hidden="1">
      <c r="A25" s="204" t="s">
        <v>31</v>
      </c>
      <c r="B25" s="205">
        <f>(B8*40/B3)</f>
        <v>22.22222222222222</v>
      </c>
      <c r="C25" s="205">
        <f>(C8*40/C3)</f>
        <v>14.736842105263158</v>
      </c>
      <c r="D25" s="205">
        <f>(D8*40/D3)</f>
        <v>12</v>
      </c>
      <c r="E25" s="205">
        <f>(E8*40/E3)</f>
        <v>9.090909090909092</v>
      </c>
    </row>
    <row r="26" spans="1:5" ht="16.5" hidden="1">
      <c r="A26" s="206"/>
      <c r="B26" s="186"/>
      <c r="C26" s="206"/>
      <c r="D26" s="186"/>
      <c r="E26" s="186"/>
    </row>
    <row r="27" spans="1:5" ht="16.5" hidden="1">
      <c r="A27" s="220" t="s">
        <v>131</v>
      </c>
      <c r="B27" s="186"/>
      <c r="C27" s="186"/>
      <c r="D27" s="186"/>
      <c r="E27" s="186"/>
    </row>
    <row r="28" ht="12.75" hidden="1"/>
    <row r="29" ht="15.75">
      <c r="A29" s="255" t="s">
        <v>133</v>
      </c>
    </row>
    <row r="31" ht="15.75">
      <c r="A31" s="255" t="s">
        <v>141</v>
      </c>
    </row>
    <row r="32" ht="15.75">
      <c r="A32" s="255"/>
    </row>
    <row r="34" spans="1:9" ht="12.75">
      <c r="A34" s="75" t="s">
        <v>143</v>
      </c>
      <c r="I34" s="260" t="s">
        <v>142</v>
      </c>
    </row>
    <row r="35" spans="1:12" ht="15.75">
      <c r="A35" s="293" t="s">
        <v>132</v>
      </c>
      <c r="B35" s="292" t="s">
        <v>134</v>
      </c>
      <c r="C35" s="292"/>
      <c r="D35" s="292"/>
      <c r="E35" s="292"/>
      <c r="F35" s="292"/>
      <c r="I35" s="291" t="s">
        <v>132</v>
      </c>
      <c r="J35" s="290" t="s">
        <v>135</v>
      </c>
      <c r="K35" s="290"/>
      <c r="L35" s="290"/>
    </row>
    <row r="36" spans="1:12" ht="33">
      <c r="A36" s="293"/>
      <c r="B36" s="256">
        <v>1</v>
      </c>
      <c r="C36" s="257">
        <v>2</v>
      </c>
      <c r="D36" s="258">
        <v>3</v>
      </c>
      <c r="E36" s="259">
        <v>4</v>
      </c>
      <c r="F36" s="252" t="s">
        <v>101</v>
      </c>
      <c r="I36" s="291"/>
      <c r="J36" s="228" t="s">
        <v>136</v>
      </c>
      <c r="K36" s="228" t="s">
        <v>137</v>
      </c>
      <c r="L36" s="228" t="s">
        <v>138</v>
      </c>
    </row>
    <row r="37" spans="1:12" ht="33">
      <c r="A37" s="243" t="s">
        <v>90</v>
      </c>
      <c r="B37" s="208">
        <v>4</v>
      </c>
      <c r="C37" s="208">
        <v>4</v>
      </c>
      <c r="D37" s="208">
        <v>4</v>
      </c>
      <c r="E37" s="221">
        <v>4</v>
      </c>
      <c r="F37" s="253">
        <f>SUM(B37:E37)</f>
        <v>16</v>
      </c>
      <c r="I37" s="243" t="s">
        <v>90</v>
      </c>
      <c r="J37" s="234">
        <v>12</v>
      </c>
      <c r="K37" s="234">
        <v>14</v>
      </c>
      <c r="L37" s="234">
        <v>18</v>
      </c>
    </row>
    <row r="38" spans="1:12" ht="16.5">
      <c r="A38" s="209" t="s">
        <v>5</v>
      </c>
      <c r="B38" s="210">
        <v>0</v>
      </c>
      <c r="C38" s="210"/>
      <c r="D38" s="210"/>
      <c r="E38" s="222"/>
      <c r="F38" s="253">
        <f aca="true" t="shared" si="0" ref="F38:F54">SUM(B38:E38)</f>
        <v>0</v>
      </c>
      <c r="I38" s="209" t="s">
        <v>5</v>
      </c>
      <c r="J38" s="235">
        <v>2</v>
      </c>
      <c r="K38" s="235"/>
      <c r="L38" s="235"/>
    </row>
    <row r="39" spans="1:12" ht="32.25" customHeight="1">
      <c r="A39" s="209" t="s">
        <v>120</v>
      </c>
      <c r="B39" s="210"/>
      <c r="C39" s="210"/>
      <c r="D39" s="210"/>
      <c r="E39" s="222"/>
      <c r="F39" s="253">
        <f t="shared" si="0"/>
        <v>0</v>
      </c>
      <c r="I39" s="209" t="s">
        <v>120</v>
      </c>
      <c r="J39" s="235">
        <v>2</v>
      </c>
      <c r="K39" s="235"/>
      <c r="L39" s="235"/>
    </row>
    <row r="40" spans="1:12" ht="22.5" customHeight="1">
      <c r="A40" s="211" t="s">
        <v>91</v>
      </c>
      <c r="B40" s="212">
        <v>2</v>
      </c>
      <c r="C40" s="212"/>
      <c r="D40" s="212"/>
      <c r="E40" s="223"/>
      <c r="F40" s="253">
        <f t="shared" si="0"/>
        <v>2</v>
      </c>
      <c r="I40" s="211" t="s">
        <v>91</v>
      </c>
      <c r="J40" s="236"/>
      <c r="K40" s="236">
        <v>3</v>
      </c>
      <c r="L40" s="236"/>
    </row>
    <row r="41" spans="1:12" ht="16.5">
      <c r="A41" s="193" t="s">
        <v>92</v>
      </c>
      <c r="B41" s="219">
        <f>SUM(B37:B40)</f>
        <v>6</v>
      </c>
      <c r="C41" s="219">
        <f>SUM(C37:C40)</f>
        <v>4</v>
      </c>
      <c r="D41" s="219">
        <f>SUM(D37:D40)</f>
        <v>4</v>
      </c>
      <c r="E41" s="224">
        <f>SUM(E37:E40)</f>
        <v>4</v>
      </c>
      <c r="F41" s="251">
        <f t="shared" si="0"/>
        <v>18</v>
      </c>
      <c r="I41" s="193" t="s">
        <v>92</v>
      </c>
      <c r="J41" s="237">
        <f>SUM(J37:J40)</f>
        <v>16</v>
      </c>
      <c r="K41" s="237">
        <f>SUM(K37:K40)</f>
        <v>17</v>
      </c>
      <c r="L41" s="237">
        <f>SUM(L37:L40)</f>
        <v>18</v>
      </c>
    </row>
    <row r="42" spans="1:12" ht="16.5">
      <c r="A42" s="211" t="s">
        <v>8</v>
      </c>
      <c r="B42" s="212">
        <v>2</v>
      </c>
      <c r="C42" s="212">
        <v>2</v>
      </c>
      <c r="D42" s="212">
        <v>1</v>
      </c>
      <c r="E42" s="223">
        <v>1</v>
      </c>
      <c r="F42" s="253">
        <f t="shared" si="0"/>
        <v>6</v>
      </c>
      <c r="I42" s="211" t="s">
        <v>8</v>
      </c>
      <c r="J42" s="236">
        <v>4</v>
      </c>
      <c r="K42" s="236">
        <v>4</v>
      </c>
      <c r="L42" s="236">
        <v>2</v>
      </c>
    </row>
    <row r="43" spans="1:12" ht="16.5">
      <c r="A43" s="211" t="s">
        <v>7</v>
      </c>
      <c r="B43" s="212"/>
      <c r="C43" s="212"/>
      <c r="D43" s="212"/>
      <c r="E43" s="223"/>
      <c r="F43" s="253">
        <f t="shared" si="0"/>
        <v>0</v>
      </c>
      <c r="I43" s="211" t="s">
        <v>7</v>
      </c>
      <c r="J43" s="236">
        <v>1</v>
      </c>
      <c r="K43" s="236">
        <v>1</v>
      </c>
      <c r="L43" s="236">
        <v>1</v>
      </c>
    </row>
    <row r="44" spans="1:12" ht="16.5">
      <c r="A44" s="211" t="s">
        <v>6</v>
      </c>
      <c r="B44" s="212"/>
      <c r="C44" s="212"/>
      <c r="D44" s="212"/>
      <c r="E44" s="223"/>
      <c r="F44" s="253">
        <f t="shared" si="0"/>
        <v>0</v>
      </c>
      <c r="I44" s="211" t="s">
        <v>6</v>
      </c>
      <c r="J44" s="236"/>
      <c r="K44" s="236">
        <v>1</v>
      </c>
      <c r="L44" s="236">
        <v>1</v>
      </c>
    </row>
    <row r="45" spans="1:12" ht="18.75" customHeight="1">
      <c r="A45" s="211" t="s">
        <v>119</v>
      </c>
      <c r="B45" s="212"/>
      <c r="C45" s="212"/>
      <c r="D45" s="212"/>
      <c r="E45" s="223"/>
      <c r="F45" s="253">
        <f t="shared" si="0"/>
        <v>0</v>
      </c>
      <c r="I45" s="211" t="s">
        <v>119</v>
      </c>
      <c r="J45" s="236">
        <v>1</v>
      </c>
      <c r="K45" s="236"/>
      <c r="L45" s="236">
        <v>2</v>
      </c>
    </row>
    <row r="46" spans="1:12" ht="21" customHeight="1">
      <c r="A46" s="211" t="s">
        <v>91</v>
      </c>
      <c r="B46" s="212"/>
      <c r="C46" s="212"/>
      <c r="D46" s="212"/>
      <c r="E46" s="223"/>
      <c r="F46" s="253">
        <f t="shared" si="0"/>
        <v>0</v>
      </c>
      <c r="I46" s="211" t="s">
        <v>91</v>
      </c>
      <c r="J46" s="236"/>
      <c r="K46" s="236"/>
      <c r="L46" s="236"/>
    </row>
    <row r="47" spans="1:12" ht="23.25" customHeight="1">
      <c r="A47" s="211" t="s">
        <v>93</v>
      </c>
      <c r="B47" s="212"/>
      <c r="C47" s="212"/>
      <c r="D47" s="212"/>
      <c r="E47" s="223"/>
      <c r="F47" s="253">
        <f t="shared" si="0"/>
        <v>0</v>
      </c>
      <c r="I47" s="211" t="s">
        <v>93</v>
      </c>
      <c r="J47" s="236"/>
      <c r="K47" s="236"/>
      <c r="L47" s="236"/>
    </row>
    <row r="48" spans="1:12" ht="21" customHeight="1">
      <c r="A48" s="195" t="s">
        <v>140</v>
      </c>
      <c r="B48" s="196">
        <f>SUM(B42:B47)</f>
        <v>2</v>
      </c>
      <c r="C48" s="196">
        <f>SUM(C42:C47)</f>
        <v>2</v>
      </c>
      <c r="D48" s="196">
        <f>SUM(D42:D47)</f>
        <v>1</v>
      </c>
      <c r="E48" s="225">
        <f>SUM(E42:E47)</f>
        <v>1</v>
      </c>
      <c r="F48" s="229">
        <f t="shared" si="0"/>
        <v>6</v>
      </c>
      <c r="I48" s="195" t="s">
        <v>139</v>
      </c>
      <c r="J48" s="238">
        <f>SUM(J42:J47)</f>
        <v>6</v>
      </c>
      <c r="K48" s="238">
        <f>SUM(K42:K47)</f>
        <v>6</v>
      </c>
      <c r="L48" s="238">
        <f>SUM(L42:L47)</f>
        <v>6</v>
      </c>
    </row>
    <row r="49" spans="1:12" ht="18.75" customHeight="1">
      <c r="A49" s="244" t="s">
        <v>95</v>
      </c>
      <c r="B49" s="262">
        <f>(B41+B48)</f>
        <v>8</v>
      </c>
      <c r="C49" s="262">
        <f>(C41+C48)</f>
        <v>6</v>
      </c>
      <c r="D49" s="262">
        <f>(D41+D48)</f>
        <v>5</v>
      </c>
      <c r="E49" s="262">
        <f>(E41+E48)</f>
        <v>5</v>
      </c>
      <c r="F49" s="251">
        <f t="shared" si="0"/>
        <v>24</v>
      </c>
      <c r="I49" s="244" t="s">
        <v>95</v>
      </c>
      <c r="J49" s="245">
        <f>(J41+J48)</f>
        <v>22</v>
      </c>
      <c r="K49" s="245">
        <f>(K41+K48)</f>
        <v>23</v>
      </c>
      <c r="L49" s="245">
        <f>(L41+L48)</f>
        <v>24</v>
      </c>
    </row>
    <row r="50" spans="1:12" ht="16.5" hidden="1">
      <c r="A50" s="198" t="s">
        <v>96</v>
      </c>
      <c r="B50" s="199">
        <f>(B37*20/60)</f>
        <v>1.3333333333333333</v>
      </c>
      <c r="C50" s="199">
        <f>(C37*20/60)</f>
        <v>1.3333333333333333</v>
      </c>
      <c r="D50" s="199">
        <f>(D37*20/60)</f>
        <v>1.3333333333333333</v>
      </c>
      <c r="E50" s="226">
        <f>(E37*20/60)</f>
        <v>1.3333333333333333</v>
      </c>
      <c r="F50" s="229">
        <f t="shared" si="0"/>
        <v>5.333333333333333</v>
      </c>
      <c r="I50" s="198" t="s">
        <v>96</v>
      </c>
      <c r="J50" s="239">
        <f>(J37*20/60)</f>
        <v>4</v>
      </c>
      <c r="K50" s="239">
        <f>(K37*20/60)</f>
        <v>4.666666666666667</v>
      </c>
      <c r="L50" s="239">
        <f>(L37*20/60)</f>
        <v>6</v>
      </c>
    </row>
    <row r="51" spans="1:12" ht="16.5">
      <c r="A51" s="200" t="s">
        <v>96</v>
      </c>
      <c r="B51" s="201">
        <f>CEILING(B50,0.5)</f>
        <v>1.5</v>
      </c>
      <c r="C51" s="201">
        <f>CEILING(C50,0.5)</f>
        <v>1.5</v>
      </c>
      <c r="D51" s="201">
        <f>CEILING(D50,0.5)</f>
        <v>1.5</v>
      </c>
      <c r="E51" s="227">
        <f>CEILING(E50,0.5)</f>
        <v>1.5</v>
      </c>
      <c r="F51" s="229">
        <f t="shared" si="0"/>
        <v>6</v>
      </c>
      <c r="I51" s="200" t="s">
        <v>96</v>
      </c>
      <c r="J51" s="240">
        <f>CEILING(J50,0.5)</f>
        <v>4</v>
      </c>
      <c r="K51" s="240">
        <f>CEILING(K50,0.5)</f>
        <v>5</v>
      </c>
      <c r="L51" s="240">
        <f>CEILING(L50,0.5)</f>
        <v>6</v>
      </c>
    </row>
    <row r="52" spans="1:12" ht="16.5">
      <c r="A52" s="213" t="s">
        <v>24</v>
      </c>
      <c r="B52" s="231">
        <f>(B38)</f>
        <v>0</v>
      </c>
      <c r="C52" s="231">
        <f>(C38)</f>
        <v>0</v>
      </c>
      <c r="D52" s="231">
        <f>(D38)</f>
        <v>0</v>
      </c>
      <c r="E52" s="232">
        <f>(E38)</f>
        <v>0</v>
      </c>
      <c r="F52" s="253">
        <f t="shared" si="0"/>
        <v>0</v>
      </c>
      <c r="I52" s="213" t="s">
        <v>24</v>
      </c>
      <c r="J52" s="241">
        <f>(J38)</f>
        <v>2</v>
      </c>
      <c r="K52" s="241">
        <f>(K38)</f>
        <v>0</v>
      </c>
      <c r="L52" s="241">
        <f>(L38)</f>
        <v>0</v>
      </c>
    </row>
    <row r="53" spans="1:12" ht="16.5">
      <c r="A53" s="209" t="s">
        <v>91</v>
      </c>
      <c r="B53" s="233">
        <f>(B40)</f>
        <v>2</v>
      </c>
      <c r="C53" s="233">
        <f>(C40)</f>
        <v>0</v>
      </c>
      <c r="D53" s="233">
        <f>(D40)</f>
        <v>0</v>
      </c>
      <c r="E53" s="233">
        <f>(E40)</f>
        <v>0</v>
      </c>
      <c r="F53" s="253">
        <f t="shared" si="0"/>
        <v>2</v>
      </c>
      <c r="I53" s="209" t="s">
        <v>91</v>
      </c>
      <c r="J53" s="242">
        <f>(J40)</f>
        <v>0</v>
      </c>
      <c r="K53" s="242">
        <f>(K40)</f>
        <v>3</v>
      </c>
      <c r="L53" s="242">
        <v>0</v>
      </c>
    </row>
    <row r="54" spans="1:12" ht="22.5" customHeight="1">
      <c r="A54" s="211" t="s">
        <v>93</v>
      </c>
      <c r="B54" s="231"/>
      <c r="C54" s="231"/>
      <c r="D54" s="231">
        <f>(D47)</f>
        <v>0</v>
      </c>
      <c r="E54" s="232">
        <f>(E47)</f>
        <v>0</v>
      </c>
      <c r="F54" s="253">
        <f t="shared" si="0"/>
        <v>0</v>
      </c>
      <c r="I54" s="211" t="s">
        <v>93</v>
      </c>
      <c r="J54" s="241"/>
      <c r="K54" s="241">
        <v>2</v>
      </c>
      <c r="L54" s="241">
        <f>(L47)</f>
        <v>0</v>
      </c>
    </row>
    <row r="55" spans="1:12" ht="16.5">
      <c r="A55" s="216" t="s">
        <v>97</v>
      </c>
      <c r="B55" s="230">
        <v>2</v>
      </c>
      <c r="C55" s="230">
        <v>2</v>
      </c>
      <c r="D55" s="230">
        <v>2</v>
      </c>
      <c r="E55" s="230">
        <v>2</v>
      </c>
      <c r="F55" s="254">
        <f>SUM(B55:E55)</f>
        <v>8</v>
      </c>
      <c r="I55" s="216" t="s">
        <v>97</v>
      </c>
      <c r="J55" s="248">
        <f>(J56-J51-J52-J53-J54)</f>
        <v>12</v>
      </c>
      <c r="K55" s="248">
        <f>(K56-K51-K52-K53-K54)</f>
        <v>7</v>
      </c>
      <c r="L55" s="248">
        <f>(L56-L51-L52-L53-L54)</f>
        <v>10</v>
      </c>
    </row>
    <row r="56" spans="1:12" ht="16.5">
      <c r="A56" s="202" t="s">
        <v>98</v>
      </c>
      <c r="B56" s="247">
        <f>SUM(B51:B55)</f>
        <v>5.5</v>
      </c>
      <c r="C56" s="247">
        <f>SUM(C51:C55)</f>
        <v>3.5</v>
      </c>
      <c r="D56" s="247">
        <f>SUM(D51:D55)</f>
        <v>3.5</v>
      </c>
      <c r="E56" s="247">
        <f>SUM(E51:E55)</f>
        <v>3.5</v>
      </c>
      <c r="F56" s="229">
        <f>SUM(B56:E56)</f>
        <v>16</v>
      </c>
      <c r="I56" s="202" t="s">
        <v>98</v>
      </c>
      <c r="J56" s="249">
        <f>(40-J49)</f>
        <v>18</v>
      </c>
      <c r="K56" s="249">
        <f>(40-K49)</f>
        <v>17</v>
      </c>
      <c r="L56" s="249">
        <f>(40-L49)</f>
        <v>16</v>
      </c>
    </row>
    <row r="57" spans="1:12" ht="33">
      <c r="A57" s="261" t="s">
        <v>31</v>
      </c>
      <c r="B57" s="250">
        <f>(B49+B56)</f>
        <v>13.5</v>
      </c>
      <c r="C57" s="250">
        <f>(C49+C56)</f>
        <v>9.5</v>
      </c>
      <c r="D57" s="250">
        <f>(D49+D56)</f>
        <v>8.5</v>
      </c>
      <c r="E57" s="250">
        <f>(E49+E56)</f>
        <v>8.5</v>
      </c>
      <c r="F57" s="251">
        <f>(F49+F56)</f>
        <v>40</v>
      </c>
      <c r="I57" s="261" t="s">
        <v>31</v>
      </c>
      <c r="J57" s="246">
        <f>(J49+J56)</f>
        <v>40</v>
      </c>
      <c r="K57" s="246">
        <f>(K49+K56)</f>
        <v>40</v>
      </c>
      <c r="L57" s="246">
        <f>(L49+L56)</f>
        <v>40</v>
      </c>
    </row>
  </sheetData>
  <sheetProtection/>
  <mergeCells count="4">
    <mergeCell ref="J35:L35"/>
    <mergeCell ref="I35:I36"/>
    <mergeCell ref="B35:F35"/>
    <mergeCell ref="A35:A3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3.8515625" style="0" customWidth="1"/>
  </cols>
  <sheetData>
    <row r="1" spans="1:5" ht="33">
      <c r="A1" s="187" t="s">
        <v>99</v>
      </c>
      <c r="B1" s="188" t="s">
        <v>86</v>
      </c>
      <c r="C1" s="189" t="s">
        <v>87</v>
      </c>
      <c r="D1" s="190" t="s">
        <v>88</v>
      </c>
      <c r="E1" s="187" t="s">
        <v>100</v>
      </c>
    </row>
    <row r="2" spans="1:5" ht="24" customHeight="1">
      <c r="A2" s="191" t="s">
        <v>51</v>
      </c>
      <c r="B2" s="192">
        <v>22</v>
      </c>
      <c r="C2" s="192">
        <v>23</v>
      </c>
      <c r="D2" s="192">
        <v>24</v>
      </c>
      <c r="E2" s="192">
        <v>25</v>
      </c>
    </row>
    <row r="3" spans="1:5" ht="21" customHeight="1">
      <c r="A3" s="193" t="s">
        <v>89</v>
      </c>
      <c r="B3" s="194">
        <v>18</v>
      </c>
      <c r="C3" s="194">
        <v>19</v>
      </c>
      <c r="D3" s="194">
        <v>20</v>
      </c>
      <c r="E3" s="194">
        <v>22</v>
      </c>
    </row>
    <row r="4" spans="1:5" ht="25.5" customHeight="1">
      <c r="A4" s="207" t="s">
        <v>90</v>
      </c>
      <c r="B4" s="208">
        <v>10</v>
      </c>
      <c r="C4" s="208">
        <v>7</v>
      </c>
      <c r="D4" s="208">
        <v>6</v>
      </c>
      <c r="E4" s="208">
        <v>5</v>
      </c>
    </row>
    <row r="5" spans="1:5" ht="25.5" customHeight="1">
      <c r="A5" s="209" t="s">
        <v>5</v>
      </c>
      <c r="B5" s="210"/>
      <c r="C5" s="210"/>
      <c r="D5" s="210"/>
      <c r="E5" s="210"/>
    </row>
    <row r="6" spans="1:5" ht="15" customHeight="1">
      <c r="A6" s="209" t="s">
        <v>120</v>
      </c>
      <c r="B6" s="210"/>
      <c r="C6" s="210"/>
      <c r="D6" s="210"/>
      <c r="E6" s="210"/>
    </row>
    <row r="7" spans="1:5" ht="22.5" customHeight="1">
      <c r="A7" s="211" t="s">
        <v>91</v>
      </c>
      <c r="B7" s="212"/>
      <c r="C7" s="212"/>
      <c r="D7" s="212"/>
      <c r="E7" s="212"/>
    </row>
    <row r="8" spans="1:5" ht="16.5">
      <c r="A8" s="193" t="s">
        <v>92</v>
      </c>
      <c r="B8" s="219">
        <f>SUM(B4:B7)</f>
        <v>10</v>
      </c>
      <c r="C8" s="219">
        <f>SUM(C4:C7)</f>
        <v>7</v>
      </c>
      <c r="D8" s="219">
        <f>SUM(D4:D7)</f>
        <v>6</v>
      </c>
      <c r="E8" s="219">
        <f>SUM(E4:E7)</f>
        <v>5</v>
      </c>
    </row>
    <row r="9" spans="1:5" ht="16.5">
      <c r="A9" s="211" t="s">
        <v>8</v>
      </c>
      <c r="B9" s="212"/>
      <c r="C9" s="212"/>
      <c r="D9" s="212"/>
      <c r="E9" s="212"/>
    </row>
    <row r="10" spans="1:5" ht="16.5">
      <c r="A10" s="211" t="s">
        <v>7</v>
      </c>
      <c r="B10" s="212"/>
      <c r="C10" s="212"/>
      <c r="D10" s="212"/>
      <c r="E10" s="212"/>
    </row>
    <row r="11" spans="1:5" ht="16.5">
      <c r="A11" s="211" t="s">
        <v>6</v>
      </c>
      <c r="B11" s="212"/>
      <c r="C11" s="212"/>
      <c r="D11" s="212"/>
      <c r="E11" s="212"/>
    </row>
    <row r="12" spans="1:5" ht="23.25" customHeight="1">
      <c r="A12" s="211" t="s">
        <v>119</v>
      </c>
      <c r="B12" s="212"/>
      <c r="C12" s="212"/>
      <c r="D12" s="212"/>
      <c r="E12" s="212"/>
    </row>
    <row r="13" spans="1:5" ht="18.75" customHeight="1">
      <c r="A13" s="211" t="s">
        <v>91</v>
      </c>
      <c r="B13" s="212"/>
      <c r="C13" s="212"/>
      <c r="D13" s="212"/>
      <c r="E13" s="212"/>
    </row>
    <row r="14" spans="1:5" ht="18" customHeight="1">
      <c r="A14" s="211" t="s">
        <v>93</v>
      </c>
      <c r="B14" s="212"/>
      <c r="C14" s="212"/>
      <c r="D14" s="212"/>
      <c r="E14" s="212"/>
    </row>
    <row r="15" spans="1:5" ht="16.5">
      <c r="A15" s="195" t="s">
        <v>94</v>
      </c>
      <c r="B15" s="196">
        <f>(B16-B8)</f>
        <v>2.2222222222222214</v>
      </c>
      <c r="C15" s="196">
        <f>(C16-C8)</f>
        <v>1.473684210526315</v>
      </c>
      <c r="D15" s="196">
        <f>(D16-D8)</f>
        <v>1.2000000000000002</v>
      </c>
      <c r="E15" s="196">
        <f>(E16-E8)</f>
        <v>0.6818181818181817</v>
      </c>
    </row>
    <row r="16" spans="1:5" ht="21" customHeight="1">
      <c r="A16" s="195" t="s">
        <v>95</v>
      </c>
      <c r="B16" s="197">
        <f>(B2*B25/40)</f>
        <v>12.222222222222221</v>
      </c>
      <c r="C16" s="197">
        <f>(C2*C25/40)</f>
        <v>8.473684210526315</v>
      </c>
      <c r="D16" s="197">
        <f>(D2*D25/40)</f>
        <v>7.2</v>
      </c>
      <c r="E16" s="197">
        <f>(E2*E25/40)</f>
        <v>5.681818181818182</v>
      </c>
    </row>
    <row r="17" spans="1:5" ht="16.5" hidden="1">
      <c r="A17" s="198" t="s">
        <v>96</v>
      </c>
      <c r="B17" s="199">
        <f>(B4*20/60)</f>
        <v>3.3333333333333335</v>
      </c>
      <c r="C17" s="199">
        <f>(C4*20/60)</f>
        <v>2.3333333333333335</v>
      </c>
      <c r="D17" s="199">
        <f>(D4*20/60)</f>
        <v>2</v>
      </c>
      <c r="E17" s="199">
        <f>(E4*20/60)</f>
        <v>1.6666666666666667</v>
      </c>
    </row>
    <row r="18" spans="1:5" ht="16.5">
      <c r="A18" s="200" t="s">
        <v>96</v>
      </c>
      <c r="B18" s="201">
        <f>CEILING(B17,0.5)</f>
        <v>3.5</v>
      </c>
      <c r="C18" s="201">
        <f>CEILING(C17,0.5)</f>
        <v>2.5</v>
      </c>
      <c r="D18" s="201">
        <f>CEILING(D17,0.5)</f>
        <v>2</v>
      </c>
      <c r="E18" s="201">
        <f>CEILING(E17,0.5)</f>
        <v>2</v>
      </c>
    </row>
    <row r="19" spans="1:5" ht="16.5">
      <c r="A19" s="213" t="s">
        <v>24</v>
      </c>
      <c r="B19" s="214">
        <f>(B5)</f>
        <v>0</v>
      </c>
      <c r="C19" s="214">
        <f>(C5)</f>
        <v>0</v>
      </c>
      <c r="D19" s="214">
        <f>(D5)</f>
        <v>0</v>
      </c>
      <c r="E19" s="214">
        <f>(E5)</f>
        <v>0</v>
      </c>
    </row>
    <row r="20" spans="1:5" ht="24.75" customHeight="1">
      <c r="A20" s="209" t="s">
        <v>91</v>
      </c>
      <c r="B20" s="215">
        <f>(B7)</f>
        <v>0</v>
      </c>
      <c r="C20" s="215">
        <f>(C7)</f>
        <v>0</v>
      </c>
      <c r="D20" s="215">
        <f>(D7)</f>
        <v>0</v>
      </c>
      <c r="E20" s="215">
        <f>(E7)</f>
        <v>0</v>
      </c>
    </row>
    <row r="21" spans="1:5" ht="20.25" customHeight="1">
      <c r="A21" s="211" t="s">
        <v>93</v>
      </c>
      <c r="B21" s="214"/>
      <c r="C21" s="214"/>
      <c r="D21" s="214">
        <f>(D14)</f>
        <v>0</v>
      </c>
      <c r="E21" s="214">
        <f>(E14)</f>
        <v>0</v>
      </c>
    </row>
    <row r="22" spans="1:5" ht="16.5" hidden="1">
      <c r="A22" s="216" t="s">
        <v>97</v>
      </c>
      <c r="B22" s="217">
        <f>(B24-B21-B20-B19-B17)</f>
        <v>6.666666666666666</v>
      </c>
      <c r="C22" s="217">
        <f>(C24-C21-C20-C19-C17)</f>
        <v>3.929824561403509</v>
      </c>
      <c r="D22" s="217">
        <f>(D24-D21-D20-D19-D17)</f>
        <v>2.8</v>
      </c>
      <c r="E22" s="217">
        <f>(E24-E21-E20-E19-E17)</f>
        <v>1.7424242424242433</v>
      </c>
    </row>
    <row r="23" spans="1:5" ht="16.5">
      <c r="A23" s="216" t="s">
        <v>97</v>
      </c>
      <c r="B23" s="218">
        <f>CEILING(B22,0.5)</f>
        <v>7</v>
      </c>
      <c r="C23" s="218">
        <f>CEILING(C22,0.5)</f>
        <v>4</v>
      </c>
      <c r="D23" s="218">
        <f>CEILING(D22,0.5)</f>
        <v>3</v>
      </c>
      <c r="E23" s="218">
        <f>CEILING(E22,0.5)</f>
        <v>2</v>
      </c>
    </row>
    <row r="24" spans="1:5" ht="16.5">
      <c r="A24" s="202" t="s">
        <v>98</v>
      </c>
      <c r="B24" s="203">
        <f>(B25-B16)</f>
        <v>10</v>
      </c>
      <c r="C24" s="203">
        <f>(C25-C16)</f>
        <v>6.2631578947368425</v>
      </c>
      <c r="D24" s="203">
        <f>(D25-D16)</f>
        <v>4.8</v>
      </c>
      <c r="E24" s="203">
        <f>(E25-E16)</f>
        <v>3.40909090909091</v>
      </c>
    </row>
    <row r="25" spans="1:5" ht="16.5">
      <c r="A25" s="204" t="s">
        <v>31</v>
      </c>
      <c r="B25" s="205">
        <f>(B8*40/B3)</f>
        <v>22.22222222222222</v>
      </c>
      <c r="C25" s="205">
        <f>(C8*40/C3)</f>
        <v>14.736842105263158</v>
      </c>
      <c r="D25" s="205">
        <f>(D8*40/D3)</f>
        <v>12</v>
      </c>
      <c r="E25" s="205">
        <f>(E8*40/E3)</f>
        <v>9.090909090909092</v>
      </c>
    </row>
    <row r="26" spans="1:5" ht="16.5">
      <c r="A26" s="206"/>
      <c r="B26" s="186"/>
      <c r="C26" s="206"/>
      <c r="D26" s="186"/>
      <c r="E26" s="186"/>
    </row>
    <row r="27" spans="1:5" ht="16.5">
      <c r="A27" s="220" t="s">
        <v>131</v>
      </c>
      <c r="B27" s="186"/>
      <c r="C27" s="186"/>
      <c r="D27" s="186"/>
      <c r="E27" s="186"/>
    </row>
    <row r="32" ht="12.75">
      <c r="A32" s="75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76"/>
  <sheetViews>
    <sheetView tabSelected="1" zoomScalePageLayoutView="0" workbookViewId="0" topLeftCell="C1">
      <pane xSplit="47" topLeftCell="AX1" activePane="topRight" state="frozen"/>
      <selection pane="topLeft" activeCell="C1" sqref="C1"/>
      <selection pane="topRight" activeCell="AX1" sqref="A1:IV16"/>
    </sheetView>
  </sheetViews>
  <sheetFormatPr defaultColWidth="8.8515625" defaultRowHeight="12.75"/>
  <cols>
    <col min="1" max="1" width="9.421875" style="1" customWidth="1"/>
    <col min="2" max="2" width="10.00390625" style="156" customWidth="1"/>
    <col min="3" max="3" width="7.57421875" style="1" customWidth="1"/>
    <col min="4" max="4" width="2.28125" style="156" customWidth="1"/>
    <col min="5" max="5" width="3.140625" style="1" customWidth="1"/>
    <col min="6" max="6" width="3.00390625" style="1" customWidth="1"/>
    <col min="7" max="7" width="2.57421875" style="1" customWidth="1"/>
    <col min="8" max="8" width="2.421875" style="1" customWidth="1"/>
    <col min="9" max="10" width="2.57421875" style="1" customWidth="1"/>
    <col min="11" max="12" width="2.421875" style="1" customWidth="1"/>
    <col min="13" max="13" width="3.57421875" style="1" customWidth="1"/>
    <col min="14" max="14" width="2.7109375" style="1" customWidth="1"/>
    <col min="15" max="15" width="2.8515625" style="1" customWidth="1"/>
    <col min="16" max="16" width="3.28125" style="4" customWidth="1"/>
    <col min="17" max="17" width="2.57421875" style="1" customWidth="1"/>
    <col min="18" max="18" width="2.28125" style="1" customWidth="1"/>
    <col min="19" max="19" width="2.421875" style="1" customWidth="1"/>
    <col min="20" max="20" width="2.28125" style="1" customWidth="1"/>
    <col min="21" max="24" width="2.421875" style="1" customWidth="1"/>
    <col min="25" max="26" width="2.57421875" style="1" customWidth="1"/>
    <col min="27" max="31" width="2.7109375" style="1" customWidth="1"/>
    <col min="32" max="32" width="2.7109375" style="3" customWidth="1"/>
    <col min="33" max="33" width="3.28125" style="2" customWidth="1"/>
    <col min="34" max="34" width="3.28125" style="2" hidden="1" customWidth="1"/>
    <col min="35" max="35" width="2.57421875" style="1" customWidth="1"/>
    <col min="36" max="37" width="2.421875" style="1" customWidth="1"/>
    <col min="38" max="38" width="2.57421875" style="1" customWidth="1"/>
    <col min="39" max="39" width="4.00390625" style="1" customWidth="1"/>
    <col min="40" max="40" width="3.28125" style="3" customWidth="1"/>
    <col min="41" max="41" width="2.8515625" style="5" customWidth="1"/>
    <col min="42" max="42" width="3.57421875" style="5" hidden="1" customWidth="1"/>
    <col min="43" max="43" width="4.421875" style="37" hidden="1" customWidth="1"/>
    <col min="44" max="44" width="4.28125" style="37" hidden="1" customWidth="1"/>
    <col min="45" max="45" width="5.140625" style="37" hidden="1" customWidth="1"/>
    <col min="46" max="46" width="4.57421875" style="156" customWidth="1"/>
    <col min="47" max="47" width="12.7109375" style="1" customWidth="1"/>
    <col min="48" max="48" width="12.00390625" style="1" customWidth="1"/>
    <col min="49" max="51" width="8.8515625" style="1" customWidth="1"/>
    <col min="52" max="52" width="14.7109375" style="1" customWidth="1"/>
    <col min="53" max="53" width="12.00390625" style="1" customWidth="1"/>
    <col min="54" max="16384" width="8.8515625" style="1" customWidth="1"/>
  </cols>
  <sheetData>
    <row r="1" spans="1:55" ht="12.75" customHeight="1">
      <c r="A1" s="296" t="s">
        <v>74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139"/>
      <c r="BC1" s="139"/>
    </row>
    <row r="2" spans="1:55" ht="12.7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139"/>
      <c r="BC2" s="139"/>
    </row>
    <row r="3" spans="1:55" ht="12.75" customHeight="1" thickBot="1">
      <c r="A3" s="99"/>
      <c r="B3" s="154"/>
      <c r="C3" s="99"/>
      <c r="D3" s="154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104"/>
      <c r="AI3" s="104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155"/>
      <c r="AU3" s="99"/>
      <c r="AV3" s="99"/>
      <c r="AW3" s="99"/>
      <c r="AX3" s="99"/>
      <c r="AZ3" s="99"/>
      <c r="BA3" s="99"/>
      <c r="BB3" s="99"/>
      <c r="BC3" s="99"/>
    </row>
    <row r="4" spans="1:55" ht="12.75" customHeight="1" thickBot="1">
      <c r="A4" s="103" t="s">
        <v>75</v>
      </c>
      <c r="B4" s="297" t="s">
        <v>144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9"/>
      <c r="AA4" s="300" t="s">
        <v>76</v>
      </c>
      <c r="AB4" s="301"/>
      <c r="AC4" s="301"/>
      <c r="AD4" s="301"/>
      <c r="AE4" s="302"/>
      <c r="AF4" s="297" t="s">
        <v>146</v>
      </c>
      <c r="AG4" s="298"/>
      <c r="AH4" s="298"/>
      <c r="AI4" s="298"/>
      <c r="AJ4" s="298"/>
      <c r="AK4" s="299"/>
      <c r="AL4" s="300" t="s">
        <v>79</v>
      </c>
      <c r="AM4" s="301"/>
      <c r="AN4" s="301"/>
      <c r="AO4" s="301"/>
      <c r="AP4" s="301"/>
      <c r="AQ4" s="301"/>
      <c r="AR4" s="301"/>
      <c r="AS4" s="301"/>
      <c r="AT4" s="302"/>
      <c r="AU4" s="303"/>
      <c r="AV4" s="304"/>
      <c r="AW4" s="305"/>
      <c r="AX4" s="140"/>
      <c r="AZ4" s="303"/>
      <c r="BA4" s="304"/>
      <c r="BB4" s="305"/>
      <c r="BC4" s="140"/>
    </row>
    <row r="5" spans="1:55" ht="12.75" customHeight="1" thickBot="1">
      <c r="A5" s="104"/>
      <c r="B5" s="155"/>
      <c r="C5" s="104"/>
      <c r="D5" s="15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55"/>
      <c r="AU5" s="104"/>
      <c r="AV5" s="104"/>
      <c r="AW5" s="104"/>
      <c r="AX5" s="104"/>
      <c r="AZ5" s="104"/>
      <c r="BA5" s="104"/>
      <c r="BB5" s="104"/>
      <c r="BC5" s="104"/>
    </row>
    <row r="6" spans="1:55" ht="14.25" thickBot="1">
      <c r="A6" s="106" t="s">
        <v>77</v>
      </c>
      <c r="B6" s="312" t="s">
        <v>214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4"/>
      <c r="AA6" s="300" t="s">
        <v>78</v>
      </c>
      <c r="AB6" s="301"/>
      <c r="AC6" s="301"/>
      <c r="AD6" s="301"/>
      <c r="AE6" s="302"/>
      <c r="AF6" s="315" t="s">
        <v>147</v>
      </c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7"/>
      <c r="AX6" s="148"/>
      <c r="BC6" s="148"/>
    </row>
    <row r="7" spans="1:55" ht="14.25" thickBot="1">
      <c r="A7" s="100"/>
      <c r="C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1"/>
      <c r="AH7" s="101"/>
      <c r="AI7" s="100"/>
      <c r="AJ7" s="100"/>
      <c r="AK7" s="102"/>
      <c r="AL7" s="100"/>
      <c r="AM7" s="100"/>
      <c r="AN7" s="100"/>
      <c r="AO7" s="100"/>
      <c r="AP7" s="105"/>
      <c r="AQ7" s="105"/>
      <c r="AR7" s="105"/>
      <c r="AS7" s="105"/>
      <c r="AT7" s="172"/>
      <c r="AU7" s="105"/>
      <c r="AV7" s="105"/>
      <c r="AW7" s="100"/>
      <c r="AX7" s="100"/>
      <c r="AZ7" s="105"/>
      <c r="BA7" s="105"/>
      <c r="BB7" s="100"/>
      <c r="BC7" s="100"/>
    </row>
    <row r="8" spans="1:55" ht="14.25" thickBot="1">
      <c r="A8" s="106" t="s">
        <v>80</v>
      </c>
      <c r="B8" s="312" t="s">
        <v>145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4"/>
      <c r="AA8" s="100"/>
      <c r="AB8" s="100"/>
      <c r="AC8" s="294" t="s">
        <v>81</v>
      </c>
      <c r="AD8" s="294"/>
      <c r="AE8" s="294"/>
      <c r="AF8" s="294"/>
      <c r="AG8" s="294"/>
      <c r="AH8" s="294"/>
      <c r="AI8" s="294"/>
      <c r="AJ8" s="294"/>
      <c r="AK8" s="294" t="s">
        <v>253</v>
      </c>
      <c r="AL8" s="294"/>
      <c r="AM8" s="295"/>
      <c r="AN8" s="318">
        <v>13</v>
      </c>
      <c r="AO8" s="319"/>
      <c r="AP8" s="105"/>
      <c r="AQ8" s="105"/>
      <c r="AR8" s="105" t="s">
        <v>82</v>
      </c>
      <c r="AS8" s="105"/>
      <c r="AT8" s="289">
        <v>16</v>
      </c>
      <c r="AU8" s="105"/>
      <c r="AV8" s="105"/>
      <c r="AW8" s="100"/>
      <c r="AX8" s="100"/>
      <c r="AZ8" s="105"/>
      <c r="BA8" s="105"/>
      <c r="BB8" s="100"/>
      <c r="BC8" s="100"/>
    </row>
    <row r="9" spans="5:46" ht="12.75"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AF9" s="1"/>
      <c r="AK9" s="60"/>
      <c r="AN9" s="1"/>
      <c r="AO9" s="1"/>
      <c r="AP9" s="98"/>
      <c r="AQ9" s="98"/>
      <c r="AR9" s="98"/>
      <c r="AS9" s="98"/>
      <c r="AT9" s="172"/>
    </row>
    <row r="10" spans="29:46" ht="13.5">
      <c r="AC10" s="263"/>
      <c r="AD10" s="97"/>
      <c r="AE10" s="97"/>
      <c r="AF10" s="180"/>
      <c r="AG10" s="12"/>
      <c r="AH10" s="12"/>
      <c r="AI10" s="97"/>
      <c r="AJ10" s="263"/>
      <c r="AK10" s="97"/>
      <c r="AL10" s="97"/>
      <c r="AM10" s="97"/>
      <c r="AN10" s="320"/>
      <c r="AO10" s="320"/>
      <c r="AP10" s="181"/>
      <c r="AQ10" s="182"/>
      <c r="AR10" s="264"/>
      <c r="AS10" s="182"/>
      <c r="AT10" s="178"/>
    </row>
    <row r="11" spans="5:16" ht="13.5" thickBot="1"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</row>
    <row r="12" spans="1:56" ht="13.5" customHeight="1" thickBot="1">
      <c r="A12" s="321" t="s">
        <v>21</v>
      </c>
      <c r="B12" s="321"/>
      <c r="C12" s="321"/>
      <c r="D12" s="168"/>
      <c r="E12" s="322" t="s">
        <v>0</v>
      </c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3"/>
      <c r="AG12" s="324" t="s">
        <v>84</v>
      </c>
      <c r="AH12" s="111"/>
      <c r="AI12" s="326" t="s">
        <v>44</v>
      </c>
      <c r="AJ12" s="327"/>
      <c r="AK12" s="327"/>
      <c r="AL12" s="327"/>
      <c r="AM12" s="327"/>
      <c r="AN12" s="328"/>
      <c r="AO12" s="329" t="s">
        <v>12</v>
      </c>
      <c r="AP12" s="340" t="s">
        <v>85</v>
      </c>
      <c r="AQ12" s="126"/>
      <c r="AR12" s="127"/>
      <c r="AS12" s="124"/>
      <c r="AT12" s="343" t="s">
        <v>22</v>
      </c>
      <c r="AU12" s="311" t="s">
        <v>128</v>
      </c>
      <c r="AV12" s="311"/>
      <c r="AW12" s="311"/>
      <c r="AX12" s="311"/>
      <c r="AY12" s="311"/>
      <c r="AZ12" s="311"/>
      <c r="BA12" s="311"/>
      <c r="BB12" s="311"/>
      <c r="BC12" s="311"/>
      <c r="BD12" s="311"/>
    </row>
    <row r="13" spans="1:56" ht="13.5" customHeight="1">
      <c r="A13" s="321"/>
      <c r="B13" s="321"/>
      <c r="C13" s="321"/>
      <c r="D13" s="347"/>
      <c r="E13" s="350" t="s">
        <v>42</v>
      </c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2"/>
      <c r="Q13" s="353" t="s">
        <v>14</v>
      </c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5"/>
      <c r="AG13" s="325"/>
      <c r="AH13" s="144"/>
      <c r="AI13" s="356" t="s">
        <v>23</v>
      </c>
      <c r="AJ13" s="357"/>
      <c r="AK13" s="358" t="s">
        <v>45</v>
      </c>
      <c r="AL13" s="357"/>
      <c r="AM13" s="21" t="s">
        <v>46</v>
      </c>
      <c r="AN13" s="22" t="s">
        <v>49</v>
      </c>
      <c r="AO13" s="330"/>
      <c r="AP13" s="341"/>
      <c r="AQ13" s="133"/>
      <c r="AR13" s="134"/>
      <c r="AS13" s="125"/>
      <c r="AT13" s="344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</row>
    <row r="14" spans="1:56" ht="21" customHeight="1">
      <c r="A14" s="321"/>
      <c r="B14" s="321"/>
      <c r="C14" s="321"/>
      <c r="D14" s="348"/>
      <c r="E14" s="359" t="s">
        <v>55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1"/>
      <c r="Q14" s="362" t="s">
        <v>57</v>
      </c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4"/>
      <c r="AG14" s="325"/>
      <c r="AH14" s="144"/>
      <c r="AI14" s="332" t="s">
        <v>47</v>
      </c>
      <c r="AJ14" s="333"/>
      <c r="AK14" s="333"/>
      <c r="AL14" s="333"/>
      <c r="AM14" s="333"/>
      <c r="AN14" s="334"/>
      <c r="AO14" s="330"/>
      <c r="AP14" s="341"/>
      <c r="AQ14" s="133"/>
      <c r="AR14" s="134"/>
      <c r="AS14" s="130"/>
      <c r="AT14" s="344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</row>
    <row r="15" spans="1:56" ht="15.75" customHeight="1">
      <c r="A15" s="321"/>
      <c r="B15" s="321"/>
      <c r="C15" s="321"/>
      <c r="D15" s="348"/>
      <c r="E15" s="335" t="s">
        <v>56</v>
      </c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7"/>
      <c r="Q15" s="29" t="s">
        <v>58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30"/>
      <c r="AG15" s="325"/>
      <c r="AH15" s="144"/>
      <c r="AI15" s="338" t="s">
        <v>43</v>
      </c>
      <c r="AJ15" s="339"/>
      <c r="AK15" s="365" t="s">
        <v>27</v>
      </c>
      <c r="AL15" s="365"/>
      <c r="AM15" s="366" t="s">
        <v>48</v>
      </c>
      <c r="AN15" s="369" t="s">
        <v>50</v>
      </c>
      <c r="AO15" s="330"/>
      <c r="AP15" s="341"/>
      <c r="AQ15" s="133"/>
      <c r="AR15" s="134"/>
      <c r="AS15" s="131"/>
      <c r="AT15" s="344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</row>
    <row r="16" spans="1:56" ht="12.75" customHeight="1" thickBot="1">
      <c r="A16" s="321"/>
      <c r="B16" s="321"/>
      <c r="C16" s="321"/>
      <c r="D16" s="348"/>
      <c r="E16" s="372" t="s">
        <v>117</v>
      </c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4"/>
      <c r="Q16" s="31" t="s">
        <v>59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32"/>
      <c r="AG16" s="325"/>
      <c r="AH16" s="144"/>
      <c r="AI16" s="338"/>
      <c r="AJ16" s="339"/>
      <c r="AK16" s="365"/>
      <c r="AL16" s="365"/>
      <c r="AM16" s="367"/>
      <c r="AN16" s="370"/>
      <c r="AO16" s="330"/>
      <c r="AP16" s="342"/>
      <c r="AQ16" s="128"/>
      <c r="AR16" s="129"/>
      <c r="AS16" s="132"/>
      <c r="AT16" s="344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</row>
    <row r="17" spans="1:56" ht="17.25" customHeight="1">
      <c r="A17" s="321"/>
      <c r="B17" s="321"/>
      <c r="C17" s="321"/>
      <c r="D17" s="349"/>
      <c r="E17" s="375" t="s">
        <v>113</v>
      </c>
      <c r="F17" s="375"/>
      <c r="G17" s="375"/>
      <c r="H17" s="381" t="s">
        <v>114</v>
      </c>
      <c r="I17" s="382"/>
      <c r="J17" s="382"/>
      <c r="K17" s="382"/>
      <c r="L17" s="383"/>
      <c r="M17" s="376" t="s">
        <v>27</v>
      </c>
      <c r="N17" s="376"/>
      <c r="O17" s="376"/>
      <c r="P17" s="28"/>
      <c r="Q17" s="377" t="s">
        <v>18</v>
      </c>
      <c r="R17" s="378"/>
      <c r="S17" s="378"/>
      <c r="T17" s="378"/>
      <c r="U17" s="378"/>
      <c r="V17" s="378"/>
      <c r="W17" s="378"/>
      <c r="X17" s="378"/>
      <c r="Y17" s="379"/>
      <c r="Z17" s="380" t="s">
        <v>17</v>
      </c>
      <c r="AA17" s="378"/>
      <c r="AB17" s="378"/>
      <c r="AC17" s="138"/>
      <c r="AD17" s="138"/>
      <c r="AE17" s="20" t="s">
        <v>27</v>
      </c>
      <c r="AF17" s="33"/>
      <c r="AG17" s="325"/>
      <c r="AH17" s="144"/>
      <c r="AI17" s="338"/>
      <c r="AJ17" s="339"/>
      <c r="AK17" s="365"/>
      <c r="AL17" s="365"/>
      <c r="AM17" s="368"/>
      <c r="AN17" s="371"/>
      <c r="AO17" s="331"/>
      <c r="AP17" s="52"/>
      <c r="AQ17" s="53"/>
      <c r="AR17" s="54"/>
      <c r="AS17" s="54"/>
      <c r="AT17" s="345"/>
      <c r="AU17" s="307" t="s">
        <v>121</v>
      </c>
      <c r="AV17" s="308"/>
      <c r="AW17" s="308"/>
      <c r="AX17" s="308"/>
      <c r="AY17" s="308"/>
      <c r="AZ17" s="309" t="s">
        <v>127</v>
      </c>
      <c r="BA17" s="310"/>
      <c r="BB17" s="310"/>
      <c r="BC17" s="310"/>
      <c r="BD17" s="310"/>
    </row>
    <row r="18" spans="1:56" s="56" customFormat="1" ht="80.25" customHeight="1">
      <c r="A18" s="77" t="s">
        <v>20</v>
      </c>
      <c r="B18" s="157" t="s">
        <v>19</v>
      </c>
      <c r="C18" s="78" t="s">
        <v>29</v>
      </c>
      <c r="D18" s="169" t="s">
        <v>28</v>
      </c>
      <c r="E18" s="79" t="s">
        <v>3</v>
      </c>
      <c r="F18" s="80" t="s">
        <v>4</v>
      </c>
      <c r="G18" s="59" t="s">
        <v>5</v>
      </c>
      <c r="H18" s="59" t="s">
        <v>102</v>
      </c>
      <c r="I18" s="59" t="s">
        <v>103</v>
      </c>
      <c r="J18" s="59" t="s">
        <v>104</v>
      </c>
      <c r="K18" s="59" t="s">
        <v>105</v>
      </c>
      <c r="L18" s="59" t="s">
        <v>106</v>
      </c>
      <c r="M18" s="147" t="s">
        <v>115</v>
      </c>
      <c r="N18" s="63" t="s">
        <v>111</v>
      </c>
      <c r="O18" s="59" t="s">
        <v>112</v>
      </c>
      <c r="P18" s="81" t="s">
        <v>30</v>
      </c>
      <c r="Q18" s="82" t="s">
        <v>6</v>
      </c>
      <c r="R18" s="83" t="s">
        <v>7</v>
      </c>
      <c r="S18" s="83" t="s">
        <v>8</v>
      </c>
      <c r="T18" s="83" t="s">
        <v>16</v>
      </c>
      <c r="U18" s="83" t="s">
        <v>107</v>
      </c>
      <c r="V18" s="83" t="s">
        <v>108</v>
      </c>
      <c r="W18" s="55" t="s">
        <v>109</v>
      </c>
      <c r="X18" s="83" t="s">
        <v>100</v>
      </c>
      <c r="Y18" s="83" t="s">
        <v>110</v>
      </c>
      <c r="Z18" s="84" t="s">
        <v>9</v>
      </c>
      <c r="AA18" s="84" t="s">
        <v>10</v>
      </c>
      <c r="AB18" s="83" t="s">
        <v>11</v>
      </c>
      <c r="AC18" s="63" t="s">
        <v>115</v>
      </c>
      <c r="AD18" s="63" t="s">
        <v>111</v>
      </c>
      <c r="AE18" s="59" t="s">
        <v>118</v>
      </c>
      <c r="AF18" s="123" t="s">
        <v>33</v>
      </c>
      <c r="AG18" s="325"/>
      <c r="AH18" s="144"/>
      <c r="AI18" s="85" t="s">
        <v>83</v>
      </c>
      <c r="AJ18" s="63" t="s">
        <v>2</v>
      </c>
      <c r="AK18" s="63" t="s">
        <v>116</v>
      </c>
      <c r="AL18" s="63" t="s">
        <v>111</v>
      </c>
      <c r="AM18" s="63" t="s">
        <v>15</v>
      </c>
      <c r="AN18" s="86" t="s">
        <v>13</v>
      </c>
      <c r="AO18" s="331"/>
      <c r="AP18" s="87" t="s">
        <v>34</v>
      </c>
      <c r="AQ18" s="88" t="s">
        <v>53</v>
      </c>
      <c r="AR18" s="89" t="s">
        <v>54</v>
      </c>
      <c r="AS18" s="89" t="s">
        <v>52</v>
      </c>
      <c r="AT18" s="346"/>
      <c r="AU18" s="151" t="s">
        <v>122</v>
      </c>
      <c r="AV18" s="151" t="s">
        <v>124</v>
      </c>
      <c r="AW18" s="151" t="s">
        <v>125</v>
      </c>
      <c r="AX18" s="151" t="s">
        <v>123</v>
      </c>
      <c r="AY18" s="151" t="s">
        <v>126</v>
      </c>
      <c r="AZ18" s="151" t="s">
        <v>122</v>
      </c>
      <c r="BA18" s="151" t="s">
        <v>124</v>
      </c>
      <c r="BB18" s="151" t="s">
        <v>125</v>
      </c>
      <c r="BC18" s="151" t="s">
        <v>123</v>
      </c>
      <c r="BD18" s="151" t="s">
        <v>126</v>
      </c>
    </row>
    <row r="19" spans="1:56" s="7" customFormat="1" ht="12.75" customHeight="1">
      <c r="A19" s="90">
        <v>1</v>
      </c>
      <c r="B19" s="158">
        <v>2</v>
      </c>
      <c r="C19" s="40">
        <v>3</v>
      </c>
      <c r="D19" s="170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6">
        <v>10</v>
      </c>
      <c r="K19" s="6">
        <v>11</v>
      </c>
      <c r="L19" s="6">
        <v>12</v>
      </c>
      <c r="M19" s="6">
        <v>13</v>
      </c>
      <c r="N19" s="6">
        <v>14</v>
      </c>
      <c r="O19" s="6">
        <v>15</v>
      </c>
      <c r="P19" s="6">
        <v>16</v>
      </c>
      <c r="Q19" s="6">
        <v>17</v>
      </c>
      <c r="R19" s="6">
        <v>18</v>
      </c>
      <c r="S19" s="6">
        <v>19</v>
      </c>
      <c r="T19" s="6">
        <v>20</v>
      </c>
      <c r="U19" s="6">
        <v>21</v>
      </c>
      <c r="V19" s="6">
        <v>22</v>
      </c>
      <c r="W19" s="6">
        <v>23</v>
      </c>
      <c r="X19" s="6">
        <v>24</v>
      </c>
      <c r="Y19" s="6">
        <v>25</v>
      </c>
      <c r="Z19" s="6">
        <v>26</v>
      </c>
      <c r="AA19" s="26">
        <v>27</v>
      </c>
      <c r="AB19" s="6">
        <v>28</v>
      </c>
      <c r="AC19" s="6">
        <v>29</v>
      </c>
      <c r="AD19" s="6">
        <v>30</v>
      </c>
      <c r="AE19" s="6">
        <v>31</v>
      </c>
      <c r="AF19" s="6">
        <v>32</v>
      </c>
      <c r="AG19" s="6">
        <v>33</v>
      </c>
      <c r="AH19" s="145"/>
      <c r="AI19" s="26">
        <v>34</v>
      </c>
      <c r="AJ19" s="6">
        <v>35</v>
      </c>
      <c r="AK19" s="6">
        <v>36</v>
      </c>
      <c r="AL19" s="6">
        <v>37</v>
      </c>
      <c r="AM19" s="6">
        <v>38</v>
      </c>
      <c r="AN19" s="6">
        <v>39</v>
      </c>
      <c r="AO19" s="6">
        <v>40</v>
      </c>
      <c r="AP19" s="26">
        <v>34</v>
      </c>
      <c r="AQ19" s="91">
        <v>35</v>
      </c>
      <c r="AR19" s="91">
        <v>36</v>
      </c>
      <c r="AS19" s="91">
        <v>38</v>
      </c>
      <c r="AT19" s="173">
        <v>41</v>
      </c>
      <c r="AU19" s="152">
        <v>42</v>
      </c>
      <c r="AV19" s="150">
        <v>43</v>
      </c>
      <c r="AW19" s="150">
        <v>44</v>
      </c>
      <c r="AX19" s="149">
        <v>45</v>
      </c>
      <c r="AY19" s="153">
        <v>46</v>
      </c>
      <c r="AZ19" s="152">
        <v>47</v>
      </c>
      <c r="BA19" s="150">
        <v>48</v>
      </c>
      <c r="BB19" s="150">
        <v>49</v>
      </c>
      <c r="BC19" s="149">
        <v>50</v>
      </c>
      <c r="BD19" s="153">
        <v>51</v>
      </c>
    </row>
    <row r="20" spans="1:56" ht="18">
      <c r="A20" s="41" t="s">
        <v>151</v>
      </c>
      <c r="B20" s="159" t="s">
        <v>60</v>
      </c>
      <c r="C20" s="41"/>
      <c r="D20" s="165" t="s">
        <v>61</v>
      </c>
      <c r="E20" s="42">
        <v>16</v>
      </c>
      <c r="F20" s="41"/>
      <c r="G20" s="58">
        <f aca="true" t="shared" si="0" ref="G20:G60">IF(ISBLANK(D20),"",2)</f>
        <v>2</v>
      </c>
      <c r="H20" s="58"/>
      <c r="I20" s="58"/>
      <c r="J20" s="58"/>
      <c r="K20" s="58"/>
      <c r="L20" s="58"/>
      <c r="M20" s="36"/>
      <c r="N20" s="35"/>
      <c r="O20" s="41"/>
      <c r="P20" s="43">
        <f aca="true" t="shared" si="1" ref="P20:P32">SUM(E20:O20)</f>
        <v>18</v>
      </c>
      <c r="Q20" s="41">
        <v>1</v>
      </c>
      <c r="R20" s="41">
        <v>1</v>
      </c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>
        <v>1</v>
      </c>
      <c r="AF20" s="35">
        <f aca="true" t="shared" si="2" ref="AF20:AF38">(Q20+R20+S20+T20+U20+W20+Y20+Z20+AA20+AB20)</f>
        <v>2</v>
      </c>
      <c r="AG20" s="107">
        <f aca="true" t="shared" si="3" ref="AG20:AG32">(P20+Q20+R20+S20+T20+U20+W20+Y20+Z20+AA20+AB20+AC20+AD20+AE20)</f>
        <v>21</v>
      </c>
      <c r="AH20" s="146">
        <f aca="true" t="shared" si="4" ref="AH20:AH32">IF(B20="razredna nastava",(E20+F20)*30/60,(E20+F20)*20/60)</f>
        <v>8</v>
      </c>
      <c r="AI20" s="45">
        <f>CEILING(AH20,0.5)</f>
        <v>8</v>
      </c>
      <c r="AJ20" s="109">
        <f aca="true" t="shared" si="5" ref="AJ20:AJ32">IF(ISBLANK(D20),"0",2)</f>
        <v>2</v>
      </c>
      <c r="AK20" s="11">
        <f aca="true" t="shared" si="6" ref="AK20:AK32">(M20+AC20)</f>
        <v>0</v>
      </c>
      <c r="AL20" s="10">
        <f aca="true" t="shared" si="7" ref="AL20:AL32">(N20+AD20)</f>
        <v>0</v>
      </c>
      <c r="AM20" s="9">
        <f aca="true" t="shared" si="8" ref="AM20:AM38">(40-AG20-AI20-AJ20-AK20-AL20)</f>
        <v>9</v>
      </c>
      <c r="AN20" s="8">
        <f aca="true" t="shared" si="9" ref="AN20:AN32">SUM(AI20:AM20)</f>
        <v>19</v>
      </c>
      <c r="AO20" s="115">
        <f aca="true" t="shared" si="10" ref="AO20:AO40">(AG20+AN20)</f>
        <v>40</v>
      </c>
      <c r="AP20" s="57"/>
      <c r="AQ20" s="117"/>
      <c r="AR20" s="118"/>
      <c r="AS20" s="118"/>
      <c r="AT20" s="174" t="s">
        <v>36</v>
      </c>
      <c r="AU20" s="76"/>
      <c r="AV20" s="112"/>
      <c r="AW20" s="112"/>
      <c r="AX20" s="112"/>
      <c r="AY20" s="76"/>
      <c r="AZ20" s="76"/>
      <c r="BA20" s="112"/>
      <c r="BB20" s="112"/>
      <c r="BC20" s="112"/>
      <c r="BD20" s="76"/>
    </row>
    <row r="21" spans="1:56" ht="18">
      <c r="A21" s="41" t="s">
        <v>152</v>
      </c>
      <c r="B21" s="159" t="s">
        <v>60</v>
      </c>
      <c r="C21" s="41"/>
      <c r="D21" s="165" t="s">
        <v>72</v>
      </c>
      <c r="E21" s="42">
        <v>14</v>
      </c>
      <c r="F21" s="41"/>
      <c r="G21" s="58">
        <f t="shared" si="0"/>
        <v>2</v>
      </c>
      <c r="H21" s="58"/>
      <c r="I21" s="58"/>
      <c r="J21" s="58"/>
      <c r="K21" s="58"/>
      <c r="L21" s="58"/>
      <c r="M21" s="36"/>
      <c r="N21" s="35"/>
      <c r="O21" s="41">
        <v>2</v>
      </c>
      <c r="P21" s="43">
        <f t="shared" si="1"/>
        <v>18</v>
      </c>
      <c r="Q21" s="41">
        <v>1</v>
      </c>
      <c r="R21" s="41">
        <v>1</v>
      </c>
      <c r="S21" s="41">
        <v>1</v>
      </c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35">
        <f t="shared" si="2"/>
        <v>3</v>
      </c>
      <c r="AG21" s="107">
        <f t="shared" si="3"/>
        <v>21</v>
      </c>
      <c r="AH21" s="146">
        <f t="shared" si="4"/>
        <v>7</v>
      </c>
      <c r="AI21" s="45">
        <f>CEILING(AH21,0.5)</f>
        <v>7</v>
      </c>
      <c r="AJ21" s="109">
        <f t="shared" si="5"/>
        <v>2</v>
      </c>
      <c r="AK21" s="11">
        <f t="shared" si="6"/>
        <v>0</v>
      </c>
      <c r="AL21" s="10">
        <f t="shared" si="7"/>
        <v>0</v>
      </c>
      <c r="AM21" s="9">
        <f t="shared" si="8"/>
        <v>10</v>
      </c>
      <c r="AN21" s="8">
        <f t="shared" si="9"/>
        <v>19</v>
      </c>
      <c r="AO21" s="115">
        <f t="shared" si="10"/>
        <v>40</v>
      </c>
      <c r="AP21" s="57"/>
      <c r="AQ21" s="117"/>
      <c r="AR21" s="118"/>
      <c r="AS21" s="118"/>
      <c r="AT21" s="174" t="s">
        <v>36</v>
      </c>
      <c r="AU21" s="76"/>
      <c r="AV21" s="112"/>
      <c r="AW21" s="112"/>
      <c r="AX21" s="112"/>
      <c r="AY21" s="76"/>
      <c r="AZ21" s="76"/>
      <c r="BA21" s="112"/>
      <c r="BB21" s="112"/>
      <c r="BC21" s="112"/>
      <c r="BD21" s="76"/>
    </row>
    <row r="22" spans="1:56" ht="18">
      <c r="A22" s="41" t="s">
        <v>153</v>
      </c>
      <c r="B22" s="159" t="s">
        <v>60</v>
      </c>
      <c r="C22" s="41"/>
      <c r="D22" s="165" t="s">
        <v>73</v>
      </c>
      <c r="E22" s="42">
        <v>16</v>
      </c>
      <c r="F22" s="41"/>
      <c r="G22" s="58">
        <f t="shared" si="0"/>
        <v>2</v>
      </c>
      <c r="H22" s="58"/>
      <c r="I22" s="58"/>
      <c r="J22" s="58"/>
      <c r="K22" s="58"/>
      <c r="L22" s="58"/>
      <c r="M22" s="36"/>
      <c r="N22" s="35"/>
      <c r="O22" s="41"/>
      <c r="P22" s="43">
        <f t="shared" si="1"/>
        <v>18</v>
      </c>
      <c r="Q22" s="41">
        <v>1</v>
      </c>
      <c r="R22" s="41">
        <v>1</v>
      </c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>
        <v>1</v>
      </c>
      <c r="AF22" s="35">
        <f t="shared" si="2"/>
        <v>2</v>
      </c>
      <c r="AG22" s="107">
        <f>(P22+Q22+R22+S22+T22+U22+W22+Y22+Z22+AA22+AB22+AC22+AD22+AE22)</f>
        <v>21</v>
      </c>
      <c r="AH22" s="146">
        <f t="shared" si="4"/>
        <v>8</v>
      </c>
      <c r="AI22" s="45">
        <f>CEILING(AH22,0.5)</f>
        <v>8</v>
      </c>
      <c r="AJ22" s="109">
        <f t="shared" si="5"/>
        <v>2</v>
      </c>
      <c r="AK22" s="11">
        <f t="shared" si="6"/>
        <v>0</v>
      </c>
      <c r="AL22" s="10">
        <f t="shared" si="7"/>
        <v>0</v>
      </c>
      <c r="AM22" s="9">
        <f t="shared" si="8"/>
        <v>9</v>
      </c>
      <c r="AN22" s="8">
        <f t="shared" si="9"/>
        <v>19</v>
      </c>
      <c r="AO22" s="115">
        <f t="shared" si="10"/>
        <v>40</v>
      </c>
      <c r="AP22" s="57"/>
      <c r="AQ22" s="117"/>
      <c r="AR22" s="118"/>
      <c r="AS22" s="118"/>
      <c r="AT22" s="174" t="s">
        <v>36</v>
      </c>
      <c r="AU22" s="76"/>
      <c r="AV22" s="112"/>
      <c r="AW22" s="112"/>
      <c r="AX22" s="112"/>
      <c r="AY22" s="76"/>
      <c r="AZ22" s="76"/>
      <c r="BA22" s="112"/>
      <c r="BB22" s="112"/>
      <c r="BC22" s="112"/>
      <c r="BD22" s="76"/>
    </row>
    <row r="23" spans="1:56" ht="18">
      <c r="A23" s="41" t="s">
        <v>155</v>
      </c>
      <c r="B23" s="159" t="s">
        <v>60</v>
      </c>
      <c r="C23" s="41"/>
      <c r="D23" s="165" t="s">
        <v>62</v>
      </c>
      <c r="E23" s="42">
        <v>16</v>
      </c>
      <c r="F23" s="41"/>
      <c r="G23" s="58">
        <f t="shared" si="0"/>
        <v>2</v>
      </c>
      <c r="H23" s="58"/>
      <c r="I23" s="58"/>
      <c r="J23" s="58"/>
      <c r="K23" s="58"/>
      <c r="L23" s="58"/>
      <c r="M23" s="36"/>
      <c r="N23" s="35"/>
      <c r="O23" s="41"/>
      <c r="P23" s="43">
        <f t="shared" si="1"/>
        <v>18</v>
      </c>
      <c r="Q23" s="41">
        <v>1</v>
      </c>
      <c r="R23" s="41">
        <v>1</v>
      </c>
      <c r="S23" s="41">
        <v>1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35">
        <f t="shared" si="2"/>
        <v>3</v>
      </c>
      <c r="AG23" s="107">
        <f t="shared" si="3"/>
        <v>21</v>
      </c>
      <c r="AH23" s="146">
        <f t="shared" si="4"/>
        <v>8</v>
      </c>
      <c r="AI23" s="45">
        <f>CEILING(AH23,0.5)</f>
        <v>8</v>
      </c>
      <c r="AJ23" s="109">
        <f t="shared" si="5"/>
        <v>2</v>
      </c>
      <c r="AK23" s="11">
        <f t="shared" si="6"/>
        <v>0</v>
      </c>
      <c r="AL23" s="10">
        <f t="shared" si="7"/>
        <v>0</v>
      </c>
      <c r="AM23" s="9">
        <f t="shared" si="8"/>
        <v>9</v>
      </c>
      <c r="AN23" s="8">
        <f t="shared" si="9"/>
        <v>19</v>
      </c>
      <c r="AO23" s="115">
        <f t="shared" si="10"/>
        <v>40</v>
      </c>
      <c r="AP23" s="57"/>
      <c r="AQ23" s="117"/>
      <c r="AR23" s="118"/>
      <c r="AS23" s="118"/>
      <c r="AT23" s="174" t="s">
        <v>36</v>
      </c>
      <c r="AU23" s="76"/>
      <c r="AV23" s="112"/>
      <c r="AW23" s="112"/>
      <c r="AX23" s="112"/>
      <c r="AY23" s="76"/>
      <c r="AZ23" s="76"/>
      <c r="BA23" s="112"/>
      <c r="BB23" s="112"/>
      <c r="BC23" s="112"/>
      <c r="BD23" s="76"/>
    </row>
    <row r="24" spans="1:56" ht="18">
      <c r="A24" s="41" t="s">
        <v>220</v>
      </c>
      <c r="B24" s="159" t="s">
        <v>60</v>
      </c>
      <c r="C24" s="41"/>
      <c r="D24" s="165" t="s">
        <v>65</v>
      </c>
      <c r="E24" s="42">
        <v>16</v>
      </c>
      <c r="F24" s="41"/>
      <c r="G24" s="58">
        <f t="shared" si="0"/>
        <v>2</v>
      </c>
      <c r="H24" s="58"/>
      <c r="I24" s="58"/>
      <c r="J24" s="58"/>
      <c r="K24" s="58"/>
      <c r="L24" s="58"/>
      <c r="M24" s="36"/>
      <c r="N24" s="35"/>
      <c r="O24" s="41"/>
      <c r="P24" s="43">
        <f t="shared" si="1"/>
        <v>18</v>
      </c>
      <c r="Q24" s="41">
        <v>1</v>
      </c>
      <c r="R24" s="41">
        <v>1</v>
      </c>
      <c r="S24" s="41">
        <v>1</v>
      </c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35">
        <f t="shared" si="2"/>
        <v>3</v>
      </c>
      <c r="AG24" s="107">
        <f t="shared" si="3"/>
        <v>21</v>
      </c>
      <c r="AH24" s="146">
        <f t="shared" si="4"/>
        <v>8</v>
      </c>
      <c r="AI24" s="45">
        <f aca="true" t="shared" si="11" ref="AI24:AI38">CEILING(AH24,0.5)</f>
        <v>8</v>
      </c>
      <c r="AJ24" s="109">
        <f t="shared" si="5"/>
        <v>2</v>
      </c>
      <c r="AK24" s="11">
        <f t="shared" si="6"/>
        <v>0</v>
      </c>
      <c r="AL24" s="10">
        <f t="shared" si="7"/>
        <v>0</v>
      </c>
      <c r="AM24" s="9">
        <f t="shared" si="8"/>
        <v>9</v>
      </c>
      <c r="AN24" s="8">
        <f t="shared" si="9"/>
        <v>19</v>
      </c>
      <c r="AO24" s="115">
        <f t="shared" si="10"/>
        <v>40</v>
      </c>
      <c r="AP24" s="57"/>
      <c r="AQ24" s="117"/>
      <c r="AR24" s="118"/>
      <c r="AS24" s="118"/>
      <c r="AT24" s="174" t="s">
        <v>36</v>
      </c>
      <c r="AU24" s="76"/>
      <c r="AV24" s="112"/>
      <c r="AW24" s="112"/>
      <c r="AX24" s="112"/>
      <c r="AY24" s="76"/>
      <c r="AZ24" s="76"/>
      <c r="BA24" s="112"/>
      <c r="BB24" s="112"/>
      <c r="BC24" s="112"/>
      <c r="BD24" s="76"/>
    </row>
    <row r="25" spans="1:56" ht="18">
      <c r="A25" s="41" t="s">
        <v>156</v>
      </c>
      <c r="B25" s="159" t="s">
        <v>60</v>
      </c>
      <c r="C25" s="41"/>
      <c r="D25" s="165" t="s">
        <v>66</v>
      </c>
      <c r="E25" s="42">
        <v>16</v>
      </c>
      <c r="F25" s="41"/>
      <c r="G25" s="58">
        <f t="shared" si="0"/>
        <v>2</v>
      </c>
      <c r="H25" s="58"/>
      <c r="I25" s="58"/>
      <c r="J25" s="58"/>
      <c r="K25" s="58"/>
      <c r="L25" s="58"/>
      <c r="M25" s="36"/>
      <c r="N25" s="35"/>
      <c r="O25" s="41"/>
      <c r="P25" s="43">
        <f t="shared" si="1"/>
        <v>18</v>
      </c>
      <c r="Q25" s="41">
        <v>1</v>
      </c>
      <c r="R25" s="41">
        <v>1</v>
      </c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>
        <v>1</v>
      </c>
      <c r="AF25" s="35">
        <f t="shared" si="2"/>
        <v>2</v>
      </c>
      <c r="AG25" s="107">
        <f t="shared" si="3"/>
        <v>21</v>
      </c>
      <c r="AH25" s="45">
        <f t="shared" si="4"/>
        <v>8</v>
      </c>
      <c r="AI25" s="45">
        <f t="shared" si="11"/>
        <v>8</v>
      </c>
      <c r="AJ25" s="109">
        <f t="shared" si="5"/>
        <v>2</v>
      </c>
      <c r="AK25" s="11">
        <f t="shared" si="6"/>
        <v>0</v>
      </c>
      <c r="AL25" s="10">
        <f t="shared" si="7"/>
        <v>0</v>
      </c>
      <c r="AM25" s="9">
        <f t="shared" si="8"/>
        <v>9</v>
      </c>
      <c r="AN25" s="8">
        <f t="shared" si="9"/>
        <v>19</v>
      </c>
      <c r="AO25" s="115">
        <f t="shared" si="10"/>
        <v>40</v>
      </c>
      <c r="AP25" s="57"/>
      <c r="AQ25" s="117"/>
      <c r="AR25" s="118"/>
      <c r="AS25" s="118"/>
      <c r="AT25" s="174" t="s">
        <v>36</v>
      </c>
      <c r="AU25" s="76"/>
      <c r="AV25" s="112"/>
      <c r="AW25" s="112"/>
      <c r="AX25" s="112"/>
      <c r="AY25" s="76"/>
      <c r="AZ25" s="76"/>
      <c r="BA25" s="112"/>
      <c r="BB25" s="112"/>
      <c r="BC25" s="112"/>
      <c r="BD25" s="76"/>
    </row>
    <row r="26" spans="1:56" ht="18">
      <c r="A26" s="41" t="s">
        <v>154</v>
      </c>
      <c r="B26" s="159" t="s">
        <v>60</v>
      </c>
      <c r="C26" s="41"/>
      <c r="D26" s="165" t="s">
        <v>63</v>
      </c>
      <c r="E26" s="42">
        <v>16</v>
      </c>
      <c r="F26" s="41"/>
      <c r="G26" s="58">
        <f t="shared" si="0"/>
        <v>2</v>
      </c>
      <c r="H26" s="58"/>
      <c r="I26" s="58"/>
      <c r="J26" s="58"/>
      <c r="K26" s="58"/>
      <c r="L26" s="58"/>
      <c r="M26" s="36"/>
      <c r="N26" s="35"/>
      <c r="O26" s="41"/>
      <c r="P26" s="43">
        <f t="shared" si="1"/>
        <v>18</v>
      </c>
      <c r="Q26" s="41">
        <v>1</v>
      </c>
      <c r="R26" s="41">
        <v>1</v>
      </c>
      <c r="S26" s="41">
        <v>1</v>
      </c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35">
        <f t="shared" si="2"/>
        <v>3</v>
      </c>
      <c r="AG26" s="107">
        <f t="shared" si="3"/>
        <v>21</v>
      </c>
      <c r="AH26" s="45">
        <f t="shared" si="4"/>
        <v>8</v>
      </c>
      <c r="AI26" s="45">
        <f t="shared" si="11"/>
        <v>8</v>
      </c>
      <c r="AJ26" s="109">
        <f t="shared" si="5"/>
        <v>2</v>
      </c>
      <c r="AK26" s="11">
        <f t="shared" si="6"/>
        <v>0</v>
      </c>
      <c r="AL26" s="10">
        <f t="shared" si="7"/>
        <v>0</v>
      </c>
      <c r="AM26" s="9">
        <f t="shared" si="8"/>
        <v>9</v>
      </c>
      <c r="AN26" s="8">
        <f t="shared" si="9"/>
        <v>19</v>
      </c>
      <c r="AO26" s="115">
        <f t="shared" si="10"/>
        <v>40</v>
      </c>
      <c r="AP26" s="57"/>
      <c r="AQ26" s="117"/>
      <c r="AR26" s="118"/>
      <c r="AS26" s="118"/>
      <c r="AT26" s="174" t="s">
        <v>36</v>
      </c>
      <c r="AU26" s="76"/>
      <c r="AV26" s="112"/>
      <c r="AW26" s="112"/>
      <c r="AX26" s="112"/>
      <c r="AY26" s="76"/>
      <c r="AZ26" s="76"/>
      <c r="BA26" s="112"/>
      <c r="BB26" s="112"/>
      <c r="BC26" s="112"/>
      <c r="BD26" s="76"/>
    </row>
    <row r="27" spans="1:56" ht="18">
      <c r="A27" s="41" t="s">
        <v>157</v>
      </c>
      <c r="B27" s="159" t="s">
        <v>60</v>
      </c>
      <c r="C27" s="41"/>
      <c r="D27" s="165" t="s">
        <v>67</v>
      </c>
      <c r="E27" s="42">
        <v>16</v>
      </c>
      <c r="F27" s="41"/>
      <c r="G27" s="58">
        <f t="shared" si="0"/>
        <v>2</v>
      </c>
      <c r="H27" s="58"/>
      <c r="I27" s="58"/>
      <c r="J27" s="58"/>
      <c r="K27" s="58"/>
      <c r="L27" s="58"/>
      <c r="M27" s="36"/>
      <c r="N27" s="35"/>
      <c r="O27" s="41"/>
      <c r="P27" s="43">
        <f t="shared" si="1"/>
        <v>18</v>
      </c>
      <c r="Q27" s="41">
        <v>1</v>
      </c>
      <c r="R27" s="41">
        <v>1</v>
      </c>
      <c r="S27" s="41">
        <v>1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35">
        <f t="shared" si="2"/>
        <v>3</v>
      </c>
      <c r="AG27" s="107">
        <f t="shared" si="3"/>
        <v>21</v>
      </c>
      <c r="AH27" s="45">
        <f t="shared" si="4"/>
        <v>8</v>
      </c>
      <c r="AI27" s="45">
        <f t="shared" si="11"/>
        <v>8</v>
      </c>
      <c r="AJ27" s="109">
        <f t="shared" si="5"/>
        <v>2</v>
      </c>
      <c r="AK27" s="11">
        <f t="shared" si="6"/>
        <v>0</v>
      </c>
      <c r="AL27" s="10">
        <f t="shared" si="7"/>
        <v>0</v>
      </c>
      <c r="AM27" s="9">
        <f t="shared" si="8"/>
        <v>9</v>
      </c>
      <c r="AN27" s="8">
        <f t="shared" si="9"/>
        <v>19</v>
      </c>
      <c r="AO27" s="115">
        <f t="shared" si="10"/>
        <v>40</v>
      </c>
      <c r="AP27" s="57"/>
      <c r="AQ27" s="117"/>
      <c r="AR27" s="118"/>
      <c r="AS27" s="118"/>
      <c r="AT27" s="174" t="s">
        <v>36</v>
      </c>
      <c r="AU27" s="76"/>
      <c r="AV27" s="112"/>
      <c r="AW27" s="112"/>
      <c r="AX27" s="112"/>
      <c r="AY27" s="76"/>
      <c r="AZ27" s="76"/>
      <c r="BA27" s="112"/>
      <c r="BB27" s="112"/>
      <c r="BC27" s="112"/>
      <c r="BD27" s="76"/>
    </row>
    <row r="28" spans="1:56" ht="18">
      <c r="A28" s="41" t="s">
        <v>158</v>
      </c>
      <c r="B28" s="159" t="s">
        <v>60</v>
      </c>
      <c r="C28" s="41"/>
      <c r="D28" s="165" t="s">
        <v>68</v>
      </c>
      <c r="E28" s="42">
        <v>14</v>
      </c>
      <c r="F28" s="41"/>
      <c r="G28" s="58">
        <f t="shared" si="0"/>
        <v>2</v>
      </c>
      <c r="H28" s="58"/>
      <c r="I28" s="58"/>
      <c r="J28" s="58"/>
      <c r="K28" s="58"/>
      <c r="L28" s="58"/>
      <c r="M28" s="36"/>
      <c r="N28" s="35"/>
      <c r="O28" s="41">
        <v>2</v>
      </c>
      <c r="P28" s="43">
        <f t="shared" si="1"/>
        <v>18</v>
      </c>
      <c r="Q28" s="41">
        <v>1</v>
      </c>
      <c r="R28" s="41">
        <v>1</v>
      </c>
      <c r="S28" s="41">
        <v>1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35">
        <f t="shared" si="2"/>
        <v>3</v>
      </c>
      <c r="AG28" s="107">
        <f t="shared" si="3"/>
        <v>21</v>
      </c>
      <c r="AH28" s="45">
        <f t="shared" si="4"/>
        <v>7</v>
      </c>
      <c r="AI28" s="45">
        <f t="shared" si="11"/>
        <v>7</v>
      </c>
      <c r="AJ28" s="109">
        <f t="shared" si="5"/>
        <v>2</v>
      </c>
      <c r="AK28" s="11">
        <f t="shared" si="6"/>
        <v>0</v>
      </c>
      <c r="AL28" s="10">
        <f t="shared" si="7"/>
        <v>0</v>
      </c>
      <c r="AM28" s="9">
        <f t="shared" si="8"/>
        <v>10</v>
      </c>
      <c r="AN28" s="8">
        <f t="shared" si="9"/>
        <v>19</v>
      </c>
      <c r="AO28" s="115">
        <f t="shared" si="10"/>
        <v>40</v>
      </c>
      <c r="AP28" s="57"/>
      <c r="AQ28" s="117"/>
      <c r="AR28" s="118"/>
      <c r="AS28" s="118"/>
      <c r="AT28" s="174" t="s">
        <v>36</v>
      </c>
      <c r="AU28" s="76"/>
      <c r="AV28" s="112"/>
      <c r="AW28" s="112"/>
      <c r="AX28" s="112"/>
      <c r="AY28" s="76"/>
      <c r="AZ28" s="76"/>
      <c r="BA28" s="112"/>
      <c r="BB28" s="112"/>
      <c r="BC28" s="112"/>
      <c r="BD28" s="76"/>
    </row>
    <row r="29" spans="1:56" ht="18">
      <c r="A29" s="41" t="s">
        <v>148</v>
      </c>
      <c r="B29" s="159" t="s">
        <v>60</v>
      </c>
      <c r="C29" s="41"/>
      <c r="D29" s="165" t="s">
        <v>64</v>
      </c>
      <c r="E29" s="42">
        <v>15</v>
      </c>
      <c r="F29" s="41"/>
      <c r="G29" s="58">
        <f t="shared" si="0"/>
        <v>2</v>
      </c>
      <c r="H29" s="58"/>
      <c r="I29" s="58"/>
      <c r="J29" s="58"/>
      <c r="K29" s="58"/>
      <c r="L29" s="58"/>
      <c r="M29" s="36"/>
      <c r="N29" s="35"/>
      <c r="O29" s="41"/>
      <c r="P29" s="43">
        <f t="shared" si="1"/>
        <v>17</v>
      </c>
      <c r="Q29" s="41">
        <v>1</v>
      </c>
      <c r="R29" s="41">
        <v>1</v>
      </c>
      <c r="S29" s="41">
        <v>1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35">
        <f t="shared" si="2"/>
        <v>3</v>
      </c>
      <c r="AG29" s="107">
        <f t="shared" si="3"/>
        <v>20</v>
      </c>
      <c r="AH29" s="45">
        <f t="shared" si="4"/>
        <v>7.5</v>
      </c>
      <c r="AI29" s="45">
        <f t="shared" si="11"/>
        <v>7.5</v>
      </c>
      <c r="AJ29" s="109">
        <f t="shared" si="5"/>
        <v>2</v>
      </c>
      <c r="AK29" s="11">
        <f t="shared" si="6"/>
        <v>0</v>
      </c>
      <c r="AL29" s="10">
        <f t="shared" si="7"/>
        <v>0</v>
      </c>
      <c r="AM29" s="9">
        <f t="shared" si="8"/>
        <v>10.5</v>
      </c>
      <c r="AN29" s="8">
        <f t="shared" si="9"/>
        <v>20</v>
      </c>
      <c r="AO29" s="115">
        <f t="shared" si="10"/>
        <v>40</v>
      </c>
      <c r="AP29" s="57"/>
      <c r="AQ29" s="117"/>
      <c r="AR29" s="118"/>
      <c r="AS29" s="118"/>
      <c r="AT29" s="174" t="s">
        <v>36</v>
      </c>
      <c r="AU29" s="76"/>
      <c r="AV29" s="112"/>
      <c r="AW29" s="112"/>
      <c r="AX29" s="112"/>
      <c r="AY29" s="76"/>
      <c r="AZ29" s="76"/>
      <c r="BA29" s="112"/>
      <c r="BB29" s="112"/>
      <c r="BC29" s="112"/>
      <c r="BD29" s="76"/>
    </row>
    <row r="30" spans="1:56" ht="18">
      <c r="A30" s="41" t="s">
        <v>149</v>
      </c>
      <c r="B30" s="159" t="s">
        <v>60</v>
      </c>
      <c r="C30" s="41"/>
      <c r="D30" s="165" t="s">
        <v>69</v>
      </c>
      <c r="E30" s="42">
        <v>15</v>
      </c>
      <c r="F30" s="41"/>
      <c r="G30" s="58">
        <f t="shared" si="0"/>
        <v>2</v>
      </c>
      <c r="H30" s="58"/>
      <c r="I30" s="58"/>
      <c r="J30" s="58"/>
      <c r="K30" s="58"/>
      <c r="L30" s="58"/>
      <c r="M30" s="36"/>
      <c r="N30" s="35"/>
      <c r="O30" s="41"/>
      <c r="P30" s="43">
        <f t="shared" si="1"/>
        <v>17</v>
      </c>
      <c r="Q30" s="41"/>
      <c r="R30" s="41"/>
      <c r="S30" s="41">
        <v>1</v>
      </c>
      <c r="T30" s="41"/>
      <c r="U30" s="41">
        <v>1</v>
      </c>
      <c r="V30" s="41"/>
      <c r="W30" s="41"/>
      <c r="X30" s="41"/>
      <c r="Y30" s="41"/>
      <c r="Z30" s="41"/>
      <c r="AA30" s="41"/>
      <c r="AB30" s="41"/>
      <c r="AC30" s="41"/>
      <c r="AD30" s="41"/>
      <c r="AE30" s="41">
        <v>1</v>
      </c>
      <c r="AF30" s="35">
        <f t="shared" si="2"/>
        <v>2</v>
      </c>
      <c r="AG30" s="107">
        <f t="shared" si="3"/>
        <v>20</v>
      </c>
      <c r="AH30" s="45">
        <f t="shared" si="4"/>
        <v>7.5</v>
      </c>
      <c r="AI30" s="45">
        <f t="shared" si="11"/>
        <v>7.5</v>
      </c>
      <c r="AJ30" s="109">
        <f t="shared" si="5"/>
        <v>2</v>
      </c>
      <c r="AK30" s="11">
        <f t="shared" si="6"/>
        <v>0</v>
      </c>
      <c r="AL30" s="10">
        <f t="shared" si="7"/>
        <v>0</v>
      </c>
      <c r="AM30" s="9">
        <f t="shared" si="8"/>
        <v>10.5</v>
      </c>
      <c r="AN30" s="8">
        <f t="shared" si="9"/>
        <v>20</v>
      </c>
      <c r="AO30" s="115">
        <f t="shared" si="10"/>
        <v>40</v>
      </c>
      <c r="AP30" s="57"/>
      <c r="AQ30" s="117"/>
      <c r="AR30" s="118"/>
      <c r="AS30" s="118"/>
      <c r="AT30" s="174" t="s">
        <v>36</v>
      </c>
      <c r="AU30" s="76"/>
      <c r="AV30" s="112"/>
      <c r="AW30" s="112"/>
      <c r="AX30" s="112"/>
      <c r="AY30" s="76"/>
      <c r="AZ30" s="76"/>
      <c r="BA30" s="112"/>
      <c r="BB30" s="112"/>
      <c r="BC30" s="112"/>
      <c r="BD30" s="76"/>
    </row>
    <row r="31" spans="1:56" ht="18">
      <c r="A31" s="41" t="s">
        <v>219</v>
      </c>
      <c r="B31" s="160" t="s">
        <v>60</v>
      </c>
      <c r="C31" s="67"/>
      <c r="D31" s="171" t="s">
        <v>70</v>
      </c>
      <c r="E31" s="70">
        <v>15</v>
      </c>
      <c r="F31" s="67"/>
      <c r="G31" s="92">
        <f t="shared" si="0"/>
        <v>2</v>
      </c>
      <c r="H31" s="92"/>
      <c r="I31" s="92"/>
      <c r="J31" s="92"/>
      <c r="K31" s="92"/>
      <c r="L31" s="92"/>
      <c r="M31" s="71"/>
      <c r="N31" s="72"/>
      <c r="O31" s="67"/>
      <c r="P31" s="73">
        <f t="shared" si="1"/>
        <v>17</v>
      </c>
      <c r="Q31" s="67">
        <v>1</v>
      </c>
      <c r="R31" s="67">
        <v>1</v>
      </c>
      <c r="S31" s="67">
        <v>1</v>
      </c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72">
        <f t="shared" si="2"/>
        <v>3</v>
      </c>
      <c r="AG31" s="108">
        <f t="shared" si="3"/>
        <v>20</v>
      </c>
      <c r="AH31" s="74">
        <f t="shared" si="4"/>
        <v>7.5</v>
      </c>
      <c r="AI31" s="74">
        <f t="shared" si="11"/>
        <v>7.5</v>
      </c>
      <c r="AJ31" s="110">
        <f t="shared" si="5"/>
        <v>2</v>
      </c>
      <c r="AK31" s="93">
        <f t="shared" si="6"/>
        <v>0</v>
      </c>
      <c r="AL31" s="94">
        <f t="shared" si="7"/>
        <v>0</v>
      </c>
      <c r="AM31" s="95">
        <f t="shared" si="8"/>
        <v>10.5</v>
      </c>
      <c r="AN31" s="96">
        <f t="shared" si="9"/>
        <v>20</v>
      </c>
      <c r="AO31" s="116">
        <f t="shared" si="10"/>
        <v>40</v>
      </c>
      <c r="AP31" s="57"/>
      <c r="AQ31" s="119"/>
      <c r="AR31" s="120"/>
      <c r="AS31" s="120"/>
      <c r="AT31" s="175" t="s">
        <v>36</v>
      </c>
      <c r="AU31" s="113"/>
      <c r="AV31" s="114"/>
      <c r="AW31" s="114"/>
      <c r="AX31" s="114"/>
      <c r="AY31" s="113"/>
      <c r="AZ31" s="113"/>
      <c r="BA31" s="114"/>
      <c r="BB31" s="114"/>
      <c r="BC31" s="114"/>
      <c r="BD31" s="113"/>
    </row>
    <row r="32" spans="1:56" ht="18">
      <c r="A32" s="41" t="s">
        <v>150</v>
      </c>
      <c r="B32" s="159" t="s">
        <v>60</v>
      </c>
      <c r="C32" s="41"/>
      <c r="D32" s="165" t="s">
        <v>71</v>
      </c>
      <c r="E32" s="42">
        <v>15</v>
      </c>
      <c r="F32" s="41"/>
      <c r="G32" s="58">
        <f t="shared" si="0"/>
        <v>2</v>
      </c>
      <c r="H32" s="58"/>
      <c r="I32" s="58"/>
      <c r="J32" s="58"/>
      <c r="K32" s="58"/>
      <c r="L32" s="58"/>
      <c r="M32" s="36"/>
      <c r="N32" s="35"/>
      <c r="O32" s="41"/>
      <c r="P32" s="43">
        <f t="shared" si="1"/>
        <v>17</v>
      </c>
      <c r="Q32" s="41">
        <v>1</v>
      </c>
      <c r="R32" s="41">
        <v>1</v>
      </c>
      <c r="S32" s="41">
        <v>1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35">
        <f t="shared" si="2"/>
        <v>3</v>
      </c>
      <c r="AG32" s="36">
        <f t="shared" si="3"/>
        <v>20</v>
      </c>
      <c r="AH32" s="45">
        <f t="shared" si="4"/>
        <v>7.5</v>
      </c>
      <c r="AI32" s="45">
        <f t="shared" si="11"/>
        <v>7.5</v>
      </c>
      <c r="AJ32" s="64">
        <f t="shared" si="5"/>
        <v>2</v>
      </c>
      <c r="AK32" s="44">
        <f t="shared" si="6"/>
        <v>0</v>
      </c>
      <c r="AL32" s="44">
        <f t="shared" si="7"/>
        <v>0</v>
      </c>
      <c r="AM32" s="45">
        <f t="shared" si="8"/>
        <v>10.5</v>
      </c>
      <c r="AN32" s="35">
        <f t="shared" si="9"/>
        <v>20</v>
      </c>
      <c r="AO32" s="107">
        <f t="shared" si="10"/>
        <v>40</v>
      </c>
      <c r="AP32" s="57"/>
      <c r="AQ32" s="121"/>
      <c r="AR32" s="122"/>
      <c r="AS32" s="122"/>
      <c r="AT32" s="165" t="s">
        <v>36</v>
      </c>
      <c r="AU32" s="76"/>
      <c r="AV32" s="76"/>
      <c r="AW32" s="76"/>
      <c r="AX32" s="76"/>
      <c r="AY32" s="76"/>
      <c r="AZ32" s="76"/>
      <c r="BA32" s="76"/>
      <c r="BB32" s="76"/>
      <c r="BC32" s="76"/>
      <c r="BD32" s="76"/>
    </row>
    <row r="33" spans="1:46" s="97" customFormat="1" ht="3.75" customHeight="1">
      <c r="A33" s="12"/>
      <c r="B33" s="161"/>
      <c r="C33" s="12"/>
      <c r="D33" s="167"/>
      <c r="E33" s="13"/>
      <c r="F33" s="12"/>
      <c r="G33" s="27"/>
      <c r="H33" s="27"/>
      <c r="I33" s="27"/>
      <c r="J33" s="27"/>
      <c r="K33" s="27"/>
      <c r="L33" s="27"/>
      <c r="M33" s="14"/>
      <c r="N33" s="15"/>
      <c r="O33" s="12"/>
      <c r="P33" s="16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5"/>
      <c r="AG33" s="14"/>
      <c r="AH33" s="18"/>
      <c r="AI33" s="18"/>
      <c r="AJ33" s="61"/>
      <c r="AK33" s="17"/>
      <c r="AL33" s="17"/>
      <c r="AM33" s="18"/>
      <c r="AN33" s="15"/>
      <c r="AO33" s="14"/>
      <c r="AP33" s="15"/>
      <c r="AQ33" s="38"/>
      <c r="AR33" s="142"/>
      <c r="AS33" s="142"/>
      <c r="AT33" s="167"/>
    </row>
    <row r="34" spans="1:46" s="97" customFormat="1" ht="3.75" customHeight="1">
      <c r="A34" s="12"/>
      <c r="B34" s="161"/>
      <c r="C34" s="12"/>
      <c r="D34" s="167"/>
      <c r="E34" s="13"/>
      <c r="F34" s="12"/>
      <c r="G34" s="27"/>
      <c r="H34" s="27"/>
      <c r="I34" s="27"/>
      <c r="J34" s="27"/>
      <c r="K34" s="27"/>
      <c r="L34" s="27"/>
      <c r="M34" s="14"/>
      <c r="N34" s="15"/>
      <c r="O34" s="12"/>
      <c r="P34" s="16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5"/>
      <c r="AG34" s="14"/>
      <c r="AH34" s="18"/>
      <c r="AI34" s="18"/>
      <c r="AJ34" s="61"/>
      <c r="AK34" s="17"/>
      <c r="AL34" s="17"/>
      <c r="AM34" s="18"/>
      <c r="AN34" s="15"/>
      <c r="AO34" s="14"/>
      <c r="AP34" s="15"/>
      <c r="AQ34" s="38"/>
      <c r="AR34" s="142"/>
      <c r="AS34" s="142"/>
      <c r="AT34" s="167"/>
    </row>
    <row r="35" spans="1:56" ht="12.75">
      <c r="A35" s="41" t="s">
        <v>159</v>
      </c>
      <c r="B35" s="159" t="s">
        <v>32</v>
      </c>
      <c r="C35" s="41" t="s">
        <v>165</v>
      </c>
      <c r="D35" s="287" t="s">
        <v>231</v>
      </c>
      <c r="E35" s="42">
        <v>18</v>
      </c>
      <c r="F35" s="41"/>
      <c r="G35" s="58">
        <f t="shared" si="0"/>
        <v>2</v>
      </c>
      <c r="H35" s="58"/>
      <c r="I35" s="58"/>
      <c r="J35" s="58"/>
      <c r="K35" s="58"/>
      <c r="L35" s="58"/>
      <c r="M35" s="36"/>
      <c r="N35" s="35"/>
      <c r="O35" s="41"/>
      <c r="P35" s="43">
        <f>SUM(E35:O35)</f>
        <v>20</v>
      </c>
      <c r="Q35" s="41">
        <v>1</v>
      </c>
      <c r="R35" s="41"/>
      <c r="S35" s="41">
        <v>1</v>
      </c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35">
        <f t="shared" si="2"/>
        <v>2</v>
      </c>
      <c r="AG35" s="36">
        <f aca="true" t="shared" si="12" ref="AG35:AG56">(P35+Q35+R35+S35+T35+U35+W35+Y35+Z35+AA35+AB35+AC35+AD35+AE35)</f>
        <v>22</v>
      </c>
      <c r="AH35" s="45">
        <f>IF(B35="razredna nastava",(E35+F35)*30/60,(E35+F35)*20/60)</f>
        <v>6</v>
      </c>
      <c r="AI35" s="45">
        <f>CEILING(AH35,0.5)</f>
        <v>6</v>
      </c>
      <c r="AJ35" s="64">
        <f>IF(ISBLANK(D35),"0",2)</f>
        <v>2</v>
      </c>
      <c r="AK35" s="44">
        <f aca="true" t="shared" si="13" ref="AK35:AL38">(M35+AC35)</f>
        <v>0</v>
      </c>
      <c r="AL35" s="44">
        <f t="shared" si="13"/>
        <v>0</v>
      </c>
      <c r="AM35" s="45">
        <f t="shared" si="8"/>
        <v>10</v>
      </c>
      <c r="AN35" s="35">
        <f aca="true" t="shared" si="14" ref="AN35:AN50">SUM(AI35:AM35)</f>
        <v>18</v>
      </c>
      <c r="AO35" s="36">
        <f t="shared" si="10"/>
        <v>40</v>
      </c>
      <c r="AP35" s="57">
        <f aca="true" t="shared" si="15" ref="AP35:AP40">(22-AG35)</f>
        <v>0</v>
      </c>
      <c r="AQ35" s="39"/>
      <c r="AR35" s="143"/>
      <c r="AS35" s="143"/>
      <c r="AT35" s="165" t="s">
        <v>36</v>
      </c>
      <c r="AU35" s="76"/>
      <c r="AV35" s="76"/>
      <c r="AW35" s="76"/>
      <c r="AX35" s="76"/>
      <c r="AY35" s="76"/>
      <c r="AZ35" s="76"/>
      <c r="BA35" s="76"/>
      <c r="BB35" s="76"/>
      <c r="BC35" s="76"/>
      <c r="BD35" s="76"/>
    </row>
    <row r="36" spans="1:56" ht="12" customHeight="1">
      <c r="A36" s="41" t="s">
        <v>160</v>
      </c>
      <c r="B36" s="159" t="s">
        <v>32</v>
      </c>
      <c r="C36" s="41" t="s">
        <v>166</v>
      </c>
      <c r="D36" s="165" t="s">
        <v>185</v>
      </c>
      <c r="E36" s="42">
        <v>18</v>
      </c>
      <c r="F36" s="41"/>
      <c r="G36" s="58">
        <f t="shared" si="0"/>
        <v>2</v>
      </c>
      <c r="H36" s="58"/>
      <c r="I36" s="58"/>
      <c r="J36" s="58"/>
      <c r="K36" s="58"/>
      <c r="L36" s="58"/>
      <c r="M36" s="36"/>
      <c r="N36" s="35"/>
      <c r="O36" s="41"/>
      <c r="P36" s="43">
        <f>SUM(E36:O36)</f>
        <v>20</v>
      </c>
      <c r="Q36" s="68">
        <v>1</v>
      </c>
      <c r="R36" s="68"/>
      <c r="S36" s="41">
        <v>1</v>
      </c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35">
        <f t="shared" si="2"/>
        <v>2</v>
      </c>
      <c r="AG36" s="36">
        <f t="shared" si="12"/>
        <v>22</v>
      </c>
      <c r="AH36" s="45">
        <f>IF(B36="razredna nastava",(E36+F36)*30/60,(E36+F36)*20/60)</f>
        <v>6</v>
      </c>
      <c r="AI36" s="45">
        <f t="shared" si="11"/>
        <v>6</v>
      </c>
      <c r="AJ36" s="64">
        <f>IF(ISBLANK(D36),"0",2)</f>
        <v>2</v>
      </c>
      <c r="AK36" s="44">
        <f t="shared" si="13"/>
        <v>0</v>
      </c>
      <c r="AL36" s="44">
        <f t="shared" si="13"/>
        <v>0</v>
      </c>
      <c r="AM36" s="45">
        <f t="shared" si="8"/>
        <v>10</v>
      </c>
      <c r="AN36" s="35">
        <f t="shared" si="14"/>
        <v>18</v>
      </c>
      <c r="AO36" s="36">
        <f t="shared" si="10"/>
        <v>40</v>
      </c>
      <c r="AP36" s="57">
        <f t="shared" si="15"/>
        <v>0</v>
      </c>
      <c r="AQ36" s="39">
        <f aca="true" t="shared" si="16" ref="AQ36:AQ56">(40-AG36)</f>
        <v>18</v>
      </c>
      <c r="AR36" s="143"/>
      <c r="AS36" s="143"/>
      <c r="AT36" s="165" t="s">
        <v>36</v>
      </c>
      <c r="AU36" s="76"/>
      <c r="AV36" s="76"/>
      <c r="AW36" s="76"/>
      <c r="AX36" s="76"/>
      <c r="AY36" s="76"/>
      <c r="AZ36" s="76"/>
      <c r="BA36" s="76"/>
      <c r="BB36" s="76"/>
      <c r="BC36" s="76"/>
      <c r="BD36" s="76"/>
    </row>
    <row r="37" spans="1:56" ht="12" customHeight="1">
      <c r="A37" s="41" t="s">
        <v>161</v>
      </c>
      <c r="B37" s="159" t="s">
        <v>32</v>
      </c>
      <c r="C37" s="41" t="s">
        <v>163</v>
      </c>
      <c r="D37" s="165"/>
      <c r="E37" s="42">
        <v>18</v>
      </c>
      <c r="F37" s="41"/>
      <c r="G37" s="58">
        <f t="shared" si="0"/>
      </c>
      <c r="H37" s="58"/>
      <c r="I37" s="58"/>
      <c r="J37" s="58"/>
      <c r="K37" s="58"/>
      <c r="L37" s="58"/>
      <c r="M37" s="36"/>
      <c r="N37" s="35"/>
      <c r="O37" s="41"/>
      <c r="P37" s="43">
        <f>SUM(E37:O37)</f>
        <v>18</v>
      </c>
      <c r="Q37" s="41">
        <v>1</v>
      </c>
      <c r="R37" s="41">
        <v>1</v>
      </c>
      <c r="S37" s="41">
        <v>2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35">
        <f t="shared" si="2"/>
        <v>4</v>
      </c>
      <c r="AG37" s="36">
        <f t="shared" si="12"/>
        <v>22</v>
      </c>
      <c r="AH37" s="45">
        <f>IF(B37="razredna nastava",(E37+F37)*30/60,(E37+F37)*20/60)</f>
        <v>6</v>
      </c>
      <c r="AI37" s="45">
        <f t="shared" si="11"/>
        <v>6</v>
      </c>
      <c r="AJ37" s="64" t="str">
        <f>IF(ISBLANK(D37),"0",2)</f>
        <v>0</v>
      </c>
      <c r="AK37" s="44">
        <f t="shared" si="13"/>
        <v>0</v>
      </c>
      <c r="AL37" s="44">
        <f t="shared" si="13"/>
        <v>0</v>
      </c>
      <c r="AM37" s="45">
        <f t="shared" si="8"/>
        <v>12</v>
      </c>
      <c r="AN37" s="35">
        <f t="shared" si="14"/>
        <v>18</v>
      </c>
      <c r="AO37" s="36">
        <f t="shared" si="10"/>
        <v>40</v>
      </c>
      <c r="AP37" s="57">
        <f t="shared" si="15"/>
        <v>0</v>
      </c>
      <c r="AQ37" s="39">
        <f t="shared" si="16"/>
        <v>18</v>
      </c>
      <c r="AR37" s="143"/>
      <c r="AS37" s="143"/>
      <c r="AT37" s="165" t="s">
        <v>36</v>
      </c>
      <c r="AU37" s="76"/>
      <c r="AV37" s="76"/>
      <c r="AW37" s="76"/>
      <c r="AX37" s="76"/>
      <c r="AY37" s="76"/>
      <c r="AZ37" s="76"/>
      <c r="BA37" s="76"/>
      <c r="BB37" s="76"/>
      <c r="BC37" s="76"/>
      <c r="BD37" s="76"/>
    </row>
    <row r="38" spans="1:56" ht="12" customHeight="1">
      <c r="A38" s="41" t="s">
        <v>162</v>
      </c>
      <c r="B38" s="159" t="s">
        <v>32</v>
      </c>
      <c r="C38" s="41" t="s">
        <v>164</v>
      </c>
      <c r="D38" s="165" t="s">
        <v>201</v>
      </c>
      <c r="E38" s="42">
        <v>18</v>
      </c>
      <c r="F38" s="41"/>
      <c r="G38" s="58">
        <f t="shared" si="0"/>
        <v>2</v>
      </c>
      <c r="H38" s="58"/>
      <c r="I38" s="58"/>
      <c r="J38" s="58"/>
      <c r="K38" s="58"/>
      <c r="L38" s="58"/>
      <c r="M38" s="36"/>
      <c r="N38" s="35"/>
      <c r="O38" s="41"/>
      <c r="P38" s="43">
        <f>SUM(E38:O38)</f>
        <v>20</v>
      </c>
      <c r="Q38" s="41">
        <v>1</v>
      </c>
      <c r="R38" s="41"/>
      <c r="S38" s="41">
        <v>1</v>
      </c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35">
        <f t="shared" si="2"/>
        <v>2</v>
      </c>
      <c r="AG38" s="36">
        <f t="shared" si="12"/>
        <v>22</v>
      </c>
      <c r="AH38" s="45">
        <f>IF(B38="razredna nastava",(E38+F38)*30/60,(E38+F38)*20/60)</f>
        <v>6</v>
      </c>
      <c r="AI38" s="45">
        <f t="shared" si="11"/>
        <v>6</v>
      </c>
      <c r="AJ38" s="64">
        <f>IF(ISBLANK(D38),"0",2)</f>
        <v>2</v>
      </c>
      <c r="AK38" s="44">
        <f t="shared" si="13"/>
        <v>0</v>
      </c>
      <c r="AL38" s="44">
        <f t="shared" si="13"/>
        <v>0</v>
      </c>
      <c r="AM38" s="45">
        <f t="shared" si="8"/>
        <v>10</v>
      </c>
      <c r="AN38" s="35">
        <f t="shared" si="14"/>
        <v>18</v>
      </c>
      <c r="AO38" s="36">
        <f t="shared" si="10"/>
        <v>40</v>
      </c>
      <c r="AP38" s="57">
        <f t="shared" si="15"/>
        <v>0</v>
      </c>
      <c r="AQ38" s="39">
        <f t="shared" si="16"/>
        <v>18</v>
      </c>
      <c r="AR38" s="143"/>
      <c r="AS38" s="143"/>
      <c r="AT38" s="165" t="s">
        <v>36</v>
      </c>
      <c r="AU38" s="76"/>
      <c r="AV38" s="76"/>
      <c r="AW38" s="76"/>
      <c r="AX38" s="76"/>
      <c r="AY38" s="76"/>
      <c r="AZ38" s="76"/>
      <c r="BA38" s="76"/>
      <c r="BB38" s="76"/>
      <c r="BC38" s="76"/>
      <c r="BD38" s="76"/>
    </row>
    <row r="39" spans="1:56" s="12" customFormat="1" ht="7.5" customHeight="1">
      <c r="A39" s="137"/>
      <c r="B39" s="162"/>
      <c r="D39" s="167"/>
      <c r="E39" s="13"/>
      <c r="G39" s="27">
        <f t="shared" si="0"/>
      </c>
      <c r="H39" s="27"/>
      <c r="I39" s="27"/>
      <c r="J39" s="27"/>
      <c r="K39" s="27"/>
      <c r="L39" s="27"/>
      <c r="M39" s="14"/>
      <c r="N39" s="15"/>
      <c r="P39" s="16"/>
      <c r="AF39" s="15"/>
      <c r="AG39" s="14"/>
      <c r="AH39" s="17"/>
      <c r="AI39" s="17"/>
      <c r="AJ39" s="61"/>
      <c r="AK39" s="17"/>
      <c r="AL39" s="17"/>
      <c r="AM39" s="17"/>
      <c r="AN39" s="15"/>
      <c r="AO39" s="14"/>
      <c r="AP39" s="14"/>
      <c r="AQ39" s="38"/>
      <c r="AR39" s="38"/>
      <c r="AS39" s="38"/>
      <c r="AT39" s="176"/>
      <c r="AY39" s="135"/>
      <c r="BD39" s="65"/>
    </row>
    <row r="40" spans="1:56" ht="12" customHeight="1">
      <c r="A40" s="41" t="s">
        <v>167</v>
      </c>
      <c r="B40" s="163" t="s">
        <v>38</v>
      </c>
      <c r="C40" s="41" t="s">
        <v>202</v>
      </c>
      <c r="D40" s="165"/>
      <c r="E40" s="42">
        <v>16</v>
      </c>
      <c r="F40" s="41"/>
      <c r="G40" s="58">
        <f t="shared" si="0"/>
      </c>
      <c r="H40" s="58"/>
      <c r="I40" s="58">
        <v>2</v>
      </c>
      <c r="J40" s="58"/>
      <c r="K40" s="58"/>
      <c r="L40" s="58"/>
      <c r="M40" s="36"/>
      <c r="N40" s="35"/>
      <c r="O40" s="41"/>
      <c r="P40" s="43">
        <f>SUM(E40:O40)</f>
        <v>18</v>
      </c>
      <c r="Q40" s="41"/>
      <c r="R40" s="41"/>
      <c r="S40" s="41">
        <v>4</v>
      </c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35">
        <f>(Q40+R40+S40+T40+U40+W40+Y40+Z40+AA40+AB40)</f>
        <v>4</v>
      </c>
      <c r="AG40" s="47">
        <f t="shared" si="12"/>
        <v>22</v>
      </c>
      <c r="AH40" s="45">
        <f>IF(B40="razredna nastava",(E40+F40)*30/60,(E40+F40)*20/60)</f>
        <v>5.333333333333333</v>
      </c>
      <c r="AI40" s="45">
        <f>CEILING(AH40,0.5)</f>
        <v>5.5</v>
      </c>
      <c r="AJ40" s="64" t="str">
        <f>IF(ISBLANK(D40),"0",2)</f>
        <v>0</v>
      </c>
      <c r="AK40" s="48">
        <f>(M40+AC40)</f>
        <v>0</v>
      </c>
      <c r="AL40" s="48">
        <f>(N40+AD40)</f>
        <v>0</v>
      </c>
      <c r="AM40" s="50">
        <f>(40-AG40-AI40-AJ40-AK40-AL40)</f>
        <v>12.5</v>
      </c>
      <c r="AN40" s="34">
        <f t="shared" si="14"/>
        <v>18</v>
      </c>
      <c r="AO40" s="47">
        <f t="shared" si="10"/>
        <v>40</v>
      </c>
      <c r="AP40" s="57">
        <f t="shared" si="15"/>
        <v>0</v>
      </c>
      <c r="AQ40" s="39">
        <f t="shared" si="16"/>
        <v>18</v>
      </c>
      <c r="AR40" s="39"/>
      <c r="AS40" s="39"/>
      <c r="AT40" s="165" t="s">
        <v>37</v>
      </c>
      <c r="AU40" s="76"/>
      <c r="AV40" s="76"/>
      <c r="AW40" s="76"/>
      <c r="AX40" s="76"/>
      <c r="AY40" s="76"/>
      <c r="AZ40" s="76"/>
      <c r="BA40" s="112"/>
      <c r="BB40" s="112"/>
      <c r="BC40" s="112"/>
      <c r="BD40" s="76"/>
    </row>
    <row r="41" spans="1:46" s="12" customFormat="1" ht="7.5" customHeight="1">
      <c r="A41" s="13"/>
      <c r="B41" s="162"/>
      <c r="D41" s="167"/>
      <c r="E41" s="13"/>
      <c r="G41" s="27">
        <f t="shared" si="0"/>
      </c>
      <c r="H41" s="27"/>
      <c r="I41" s="27"/>
      <c r="J41" s="27"/>
      <c r="K41" s="27"/>
      <c r="L41" s="27"/>
      <c r="M41" s="14"/>
      <c r="N41" s="15"/>
      <c r="P41" s="16"/>
      <c r="AF41" s="15"/>
      <c r="AG41" s="14"/>
      <c r="AH41" s="17"/>
      <c r="AI41" s="25"/>
      <c r="AJ41" s="61"/>
      <c r="AK41" s="17"/>
      <c r="AL41" s="17"/>
      <c r="AM41" s="17"/>
      <c r="AN41" s="15"/>
      <c r="AO41" s="14"/>
      <c r="AP41" s="14"/>
      <c r="AQ41" s="38"/>
      <c r="AR41" s="38"/>
      <c r="AS41" s="38"/>
      <c r="AT41" s="176"/>
    </row>
    <row r="42" spans="1:56" ht="12" customHeight="1">
      <c r="A42" s="41" t="s">
        <v>168</v>
      </c>
      <c r="B42" s="163" t="s">
        <v>39</v>
      </c>
      <c r="C42" s="41" t="s">
        <v>222</v>
      </c>
      <c r="D42" s="165"/>
      <c r="E42" s="42">
        <v>20</v>
      </c>
      <c r="F42" s="41"/>
      <c r="G42" s="58">
        <f t="shared" si="0"/>
      </c>
      <c r="H42" s="58">
        <v>2</v>
      </c>
      <c r="I42" s="58"/>
      <c r="J42" s="58"/>
      <c r="K42" s="58"/>
      <c r="L42" s="58"/>
      <c r="M42" s="36"/>
      <c r="N42" s="35"/>
      <c r="O42" s="49"/>
      <c r="P42" s="43">
        <f>SUM(E42:O42)</f>
        <v>22</v>
      </c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35">
        <f>(Q42+R42+S42+T42+U42+W42+Y42+Z42+AA42+AB42)</f>
        <v>0</v>
      </c>
      <c r="AG42" s="36">
        <f>(P42+Q42+R42+S42+T42+U42+W42+Y42+Z42+AA42+AB42+AC42+AD42+AE42)</f>
        <v>22</v>
      </c>
      <c r="AH42" s="45">
        <f>IF(B42="razredna nastava",(E42+F42)*30/60,(E42+F42)*20/60)</f>
        <v>6.666666666666667</v>
      </c>
      <c r="AI42" s="45">
        <f>CEILING(AH42,0.5)</f>
        <v>7</v>
      </c>
      <c r="AJ42" s="64" t="str">
        <f>IF(ISBLANK(D42),"0",2)</f>
        <v>0</v>
      </c>
      <c r="AK42" s="44">
        <f aca="true" t="shared" si="17" ref="AK42:AL45">(M42+AC42)</f>
        <v>0</v>
      </c>
      <c r="AL42" s="44">
        <f t="shared" si="17"/>
        <v>0</v>
      </c>
      <c r="AM42" s="45">
        <f>(40-AG42-AI42-AJ42-AK42-AL42)</f>
        <v>11</v>
      </c>
      <c r="AN42" s="35">
        <f>SUM(AI42:AM42)</f>
        <v>18</v>
      </c>
      <c r="AO42" s="36">
        <f>(AG42+AN42)</f>
        <v>40</v>
      </c>
      <c r="AP42" s="57">
        <f>(22-AG42)</f>
        <v>0</v>
      </c>
      <c r="AQ42" s="39">
        <f>(40-AG42)</f>
        <v>18</v>
      </c>
      <c r="AR42" s="39"/>
      <c r="AS42" s="39"/>
      <c r="AT42" s="165" t="s">
        <v>37</v>
      </c>
      <c r="AU42" s="76"/>
      <c r="AV42" s="76"/>
      <c r="AW42" s="76"/>
      <c r="AX42" s="76"/>
      <c r="AY42" s="76"/>
      <c r="AZ42" s="76"/>
      <c r="BA42" s="76"/>
      <c r="BB42" s="76"/>
      <c r="BC42" s="76"/>
      <c r="BD42" s="76"/>
    </row>
    <row r="43" spans="1:56" ht="14.25" customHeight="1">
      <c r="A43" s="41" t="s">
        <v>203</v>
      </c>
      <c r="B43" s="163" t="s">
        <v>40</v>
      </c>
      <c r="C43" s="41" t="s">
        <v>234</v>
      </c>
      <c r="D43" s="165" t="s">
        <v>182</v>
      </c>
      <c r="E43" s="42">
        <v>8</v>
      </c>
      <c r="F43" s="41">
        <v>8</v>
      </c>
      <c r="G43" s="58">
        <f t="shared" si="0"/>
        <v>2</v>
      </c>
      <c r="H43" s="58"/>
      <c r="I43" s="58"/>
      <c r="J43" s="58"/>
      <c r="K43" s="58"/>
      <c r="L43" s="58"/>
      <c r="M43" s="36"/>
      <c r="N43" s="35">
        <v>2</v>
      </c>
      <c r="O43" s="41"/>
      <c r="P43" s="43">
        <f>SUM(E43:O43)</f>
        <v>20</v>
      </c>
      <c r="Q43" s="41"/>
      <c r="R43" s="41"/>
      <c r="S43" s="41">
        <v>2</v>
      </c>
      <c r="T43" s="41"/>
      <c r="U43" s="41"/>
      <c r="V43" s="41"/>
      <c r="W43" s="41"/>
      <c r="X43" s="41"/>
      <c r="Y43" s="41"/>
      <c r="Z43" s="41"/>
      <c r="AA43" s="41"/>
      <c r="AB43" s="41"/>
      <c r="AC43" s="49"/>
      <c r="AD43" s="49"/>
      <c r="AE43" s="41"/>
      <c r="AF43" s="35">
        <f>(Q43+R43+S43+T43+U43+W43+Y43+Z43+AA43+AB43)</f>
        <v>2</v>
      </c>
      <c r="AG43" s="36">
        <f>(P43+Q43+R43+S43+T43+U43+W43+Y43+Z43+AA43+AB43+AC43+AD43+AE43)</f>
        <v>22</v>
      </c>
      <c r="AH43" s="45">
        <f>IF(B43="razredna nastava",(E43+F43)*30/60,(E43+F43)*20/60)</f>
        <v>5.333333333333333</v>
      </c>
      <c r="AI43" s="45">
        <f>CEILING(AH43,0.5)</f>
        <v>5.5</v>
      </c>
      <c r="AJ43" s="64">
        <f>IF(ISBLANK(D43),"0",2)</f>
        <v>2</v>
      </c>
      <c r="AK43" s="44">
        <f t="shared" si="17"/>
        <v>0</v>
      </c>
      <c r="AL43" s="44">
        <f t="shared" si="17"/>
        <v>2</v>
      </c>
      <c r="AM43" s="45">
        <f>(40-AG43-AI43-AJ43-AK43-AL43)</f>
        <v>8.5</v>
      </c>
      <c r="AN43" s="35">
        <f>SUM(AI43:AM43)</f>
        <v>18</v>
      </c>
      <c r="AO43" s="36">
        <f>(AG43+AN43)</f>
        <v>40</v>
      </c>
      <c r="AP43" s="57">
        <f>(22-AG43)</f>
        <v>0</v>
      </c>
      <c r="AQ43" s="39">
        <f>(40-AG43)</f>
        <v>18</v>
      </c>
      <c r="AR43" s="39"/>
      <c r="AS43" s="39"/>
      <c r="AT43" s="165" t="s">
        <v>37</v>
      </c>
      <c r="AU43" s="76"/>
      <c r="AV43" s="76"/>
      <c r="AW43" s="76"/>
      <c r="AX43" s="76"/>
      <c r="AY43" s="76"/>
      <c r="AZ43" s="76"/>
      <c r="BA43" s="76"/>
      <c r="BB43" s="76"/>
      <c r="BC43" s="76"/>
      <c r="BD43" s="76"/>
    </row>
    <row r="44" spans="1:56" ht="14.25" customHeight="1">
      <c r="A44" s="41" t="s">
        <v>204</v>
      </c>
      <c r="B44" s="163" t="s">
        <v>40</v>
      </c>
      <c r="C44" s="41" t="s">
        <v>233</v>
      </c>
      <c r="D44" s="165"/>
      <c r="E44" s="42">
        <v>4</v>
      </c>
      <c r="F44" s="41">
        <v>12</v>
      </c>
      <c r="G44" s="58"/>
      <c r="H44" s="58"/>
      <c r="I44" s="58"/>
      <c r="J44" s="58"/>
      <c r="K44" s="58">
        <v>2</v>
      </c>
      <c r="L44" s="58"/>
      <c r="M44" s="36"/>
      <c r="N44" s="35"/>
      <c r="O44" s="41"/>
      <c r="P44" s="43">
        <f>SUM(E44:O44)</f>
        <v>18</v>
      </c>
      <c r="Q44" s="41"/>
      <c r="R44" s="41"/>
      <c r="S44" s="41">
        <v>4</v>
      </c>
      <c r="T44" s="41"/>
      <c r="U44" s="41"/>
      <c r="V44" s="41"/>
      <c r="W44" s="41"/>
      <c r="X44" s="41"/>
      <c r="Y44" s="41"/>
      <c r="Z44" s="41"/>
      <c r="AA44" s="41"/>
      <c r="AB44" s="41"/>
      <c r="AC44" s="49"/>
      <c r="AD44" s="49"/>
      <c r="AE44" s="41"/>
      <c r="AF44" s="35">
        <f>(Q44+R44+S44+T44+U44+W44+Y44+Z44+AA44+AB44)</f>
        <v>4</v>
      </c>
      <c r="AG44" s="36">
        <f>(P44+Q44+R44+S44+T44+U44+W44+Y44+Z44+AA44+AB44+AC44+AD44+AE44)</f>
        <v>22</v>
      </c>
      <c r="AH44" s="45">
        <f>IF(B44="razredna nastava",(E44+F44)*30/60,(E44+F44)*20/60)</f>
        <v>5.333333333333333</v>
      </c>
      <c r="AI44" s="45">
        <f>CEILING(AH44,0.5)</f>
        <v>5.5</v>
      </c>
      <c r="AJ44" s="64" t="str">
        <f>IF(ISBLANK(D44),"0",2)</f>
        <v>0</v>
      </c>
      <c r="AK44" s="44">
        <f t="shared" si="17"/>
        <v>0</v>
      </c>
      <c r="AL44" s="44">
        <f t="shared" si="17"/>
        <v>0</v>
      </c>
      <c r="AM44" s="45">
        <f>(40-AG44-AI44-AJ44-AK44-AL44)</f>
        <v>12.5</v>
      </c>
      <c r="AN44" s="35">
        <f>SUM(AI44:AM44)</f>
        <v>18</v>
      </c>
      <c r="AO44" s="36">
        <f>(AG44+AN44)</f>
        <v>40</v>
      </c>
      <c r="AP44" s="57"/>
      <c r="AQ44" s="39"/>
      <c r="AR44" s="39"/>
      <c r="AS44" s="39"/>
      <c r="AT44" s="165" t="s">
        <v>37</v>
      </c>
      <c r="AU44" s="76"/>
      <c r="AV44" s="76"/>
      <c r="AW44" s="76"/>
      <c r="AX44" s="76"/>
      <c r="AY44" s="76"/>
      <c r="AZ44" s="76"/>
      <c r="BA44" s="76"/>
      <c r="BB44" s="76"/>
      <c r="BC44" s="76"/>
      <c r="BD44" s="76"/>
    </row>
    <row r="45" spans="1:56" ht="14.25" customHeight="1">
      <c r="A45" s="286" t="s">
        <v>205</v>
      </c>
      <c r="B45" s="163" t="s">
        <v>40</v>
      </c>
      <c r="C45" s="41" t="s">
        <v>206</v>
      </c>
      <c r="D45" s="165"/>
      <c r="E45" s="42">
        <v>4</v>
      </c>
      <c r="F45" s="41">
        <v>14</v>
      </c>
      <c r="G45" s="58"/>
      <c r="H45" s="58"/>
      <c r="I45" s="58"/>
      <c r="J45" s="58"/>
      <c r="K45" s="58"/>
      <c r="L45" s="58"/>
      <c r="M45" s="36"/>
      <c r="N45" s="35"/>
      <c r="O45" s="41"/>
      <c r="P45" s="43">
        <f>SUM(E45:O45)</f>
        <v>18</v>
      </c>
      <c r="Q45" s="41"/>
      <c r="R45" s="41"/>
      <c r="S45" s="41">
        <v>3</v>
      </c>
      <c r="T45" s="41"/>
      <c r="U45" s="41">
        <v>1</v>
      </c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35">
        <f>(Q45+R45+S45+T45+U45+W45+Y45+Z45+AA45+AB45)</f>
        <v>4</v>
      </c>
      <c r="AG45" s="36">
        <f>(P45+Q45+R45+S45+T45+U45+W45+Y45+Z45+AA45+AB45+AC45+AD45+AE45)</f>
        <v>22</v>
      </c>
      <c r="AH45" s="45">
        <f>IF(B45="razredna nastava",(E45+F45)*30/60,(E45+F45)*20/60)</f>
        <v>6</v>
      </c>
      <c r="AI45" s="45">
        <f>CEILING(AH45,0.5)</f>
        <v>6</v>
      </c>
      <c r="AJ45" s="64" t="str">
        <f>IF(ISBLANK(D45),"0",2)</f>
        <v>0</v>
      </c>
      <c r="AK45" s="44">
        <f t="shared" si="17"/>
        <v>0</v>
      </c>
      <c r="AL45" s="44">
        <f t="shared" si="17"/>
        <v>0</v>
      </c>
      <c r="AM45" s="45">
        <f>(40-AG45-AI45-AJ45-AK45-AL45)</f>
        <v>12</v>
      </c>
      <c r="AN45" s="35">
        <f>SUM(AI45:AM45)</f>
        <v>18</v>
      </c>
      <c r="AO45" s="36">
        <f>(AG45+AN45)</f>
        <v>40</v>
      </c>
      <c r="AP45" s="57"/>
      <c r="AQ45" s="39"/>
      <c r="AR45" s="39"/>
      <c r="AS45" s="39"/>
      <c r="AT45" s="165" t="s">
        <v>37</v>
      </c>
      <c r="AU45" s="76"/>
      <c r="AV45" s="76"/>
      <c r="AW45" s="76"/>
      <c r="AX45" s="76"/>
      <c r="AY45" s="76"/>
      <c r="AZ45" s="76"/>
      <c r="BA45" s="76"/>
      <c r="BB45" s="76"/>
      <c r="BC45" s="76"/>
      <c r="BD45" s="76"/>
    </row>
    <row r="46" spans="1:46" s="12" customFormat="1" ht="7.5" customHeight="1">
      <c r="A46" s="13"/>
      <c r="B46" s="162"/>
      <c r="D46" s="167"/>
      <c r="E46" s="13"/>
      <c r="G46" s="27">
        <f t="shared" si="0"/>
      </c>
      <c r="H46" s="27"/>
      <c r="I46" s="27"/>
      <c r="J46" s="27"/>
      <c r="K46" s="27"/>
      <c r="L46" s="27"/>
      <c r="M46" s="14"/>
      <c r="N46" s="15"/>
      <c r="P46" s="16"/>
      <c r="AF46" s="15"/>
      <c r="AG46" s="14"/>
      <c r="AH46" s="17"/>
      <c r="AI46" s="18"/>
      <c r="AJ46" s="61"/>
      <c r="AK46" s="17"/>
      <c r="AL46" s="17"/>
      <c r="AM46" s="18"/>
      <c r="AN46" s="15"/>
      <c r="AO46" s="14"/>
      <c r="AP46" s="14"/>
      <c r="AQ46" s="38"/>
      <c r="AR46" s="38"/>
      <c r="AS46" s="38"/>
      <c r="AT46" s="176"/>
    </row>
    <row r="47" spans="1:56" ht="12.75">
      <c r="A47" s="41" t="s">
        <v>194</v>
      </c>
      <c r="B47" s="159" t="s">
        <v>230</v>
      </c>
      <c r="C47" s="41" t="s">
        <v>248</v>
      </c>
      <c r="D47" s="165" t="s">
        <v>187</v>
      </c>
      <c r="E47" s="42">
        <v>16</v>
      </c>
      <c r="F47" s="41"/>
      <c r="G47" s="58">
        <f t="shared" si="0"/>
        <v>2</v>
      </c>
      <c r="H47" s="58"/>
      <c r="I47" s="58"/>
      <c r="J47" s="58"/>
      <c r="K47" s="58"/>
      <c r="L47" s="58"/>
      <c r="M47" s="36"/>
      <c r="N47" s="35"/>
      <c r="O47" s="49"/>
      <c r="P47" s="43">
        <f>SUM(E47:O47)</f>
        <v>18</v>
      </c>
      <c r="Q47" s="41">
        <v>1</v>
      </c>
      <c r="R47" s="41">
        <v>1</v>
      </c>
      <c r="S47" s="41"/>
      <c r="T47" s="41"/>
      <c r="U47" s="41"/>
      <c r="V47" s="41"/>
      <c r="W47" s="41"/>
      <c r="X47" s="41"/>
      <c r="Y47" s="41"/>
      <c r="Z47" s="41">
        <v>2</v>
      </c>
      <c r="AA47" s="41"/>
      <c r="AB47" s="41"/>
      <c r="AC47" s="41"/>
      <c r="AD47" s="41"/>
      <c r="AE47" s="41"/>
      <c r="AF47" s="35">
        <f>(Q47+R47+S47+T47+U47+W47+Y47+Z47+AA47+AB47)</f>
        <v>4</v>
      </c>
      <c r="AG47" s="36">
        <f t="shared" si="12"/>
        <v>22</v>
      </c>
      <c r="AH47" s="45">
        <f>IF(B47="razredna nastava",(E47+F47)*30/60,(E47+F47)*20/60)</f>
        <v>5.333333333333333</v>
      </c>
      <c r="AI47" s="45">
        <f>CEILING(AH47,0.5)</f>
        <v>5.5</v>
      </c>
      <c r="AJ47" s="64">
        <f>IF(ISBLANK(D47),"0",2)</f>
        <v>2</v>
      </c>
      <c r="AK47" s="44">
        <f aca="true" t="shared" si="18" ref="AK47:AL50">(M47+AC47)</f>
        <v>0</v>
      </c>
      <c r="AL47" s="44">
        <f t="shared" si="18"/>
        <v>0</v>
      </c>
      <c r="AM47" s="45">
        <f>(40-AG47-AI47-AJ47-AK47-AL47)</f>
        <v>10.5</v>
      </c>
      <c r="AN47" s="35">
        <f t="shared" si="14"/>
        <v>18</v>
      </c>
      <c r="AO47" s="36">
        <f>(AG47+AN47)</f>
        <v>40</v>
      </c>
      <c r="AP47" s="57">
        <f>(22-AG47)</f>
        <v>0</v>
      </c>
      <c r="AQ47" s="51">
        <f t="shared" si="16"/>
        <v>18</v>
      </c>
      <c r="AR47" s="51"/>
      <c r="AS47" s="51"/>
      <c r="AT47" s="165" t="s">
        <v>36</v>
      </c>
      <c r="AU47" s="76"/>
      <c r="AV47" s="76"/>
      <c r="AW47" s="76"/>
      <c r="AX47" s="76"/>
      <c r="AY47" s="76"/>
      <c r="AZ47" s="76"/>
      <c r="BA47" s="76"/>
      <c r="BB47" s="76"/>
      <c r="BC47" s="76"/>
      <c r="BD47" s="76"/>
    </row>
    <row r="48" spans="1:56" ht="12.75" customHeight="1">
      <c r="A48" s="41" t="s">
        <v>195</v>
      </c>
      <c r="B48" s="159" t="s">
        <v>35</v>
      </c>
      <c r="C48" s="41" t="s">
        <v>247</v>
      </c>
      <c r="D48" s="165"/>
      <c r="E48" s="42">
        <v>20</v>
      </c>
      <c r="F48" s="41"/>
      <c r="G48" s="58">
        <f t="shared" si="0"/>
      </c>
      <c r="H48" s="58"/>
      <c r="I48" s="58"/>
      <c r="J48" s="58"/>
      <c r="K48" s="58"/>
      <c r="L48" s="58"/>
      <c r="M48" s="36"/>
      <c r="N48" s="35"/>
      <c r="O48" s="49"/>
      <c r="P48" s="43">
        <f>SUM(E48:O48)</f>
        <v>20</v>
      </c>
      <c r="Q48" s="41"/>
      <c r="R48" s="41">
        <v>1</v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>
        <v>1</v>
      </c>
      <c r="AF48" s="35">
        <f>(Q48+R48+S48+T48+U48+W48+Y48+Z48+AA48+AB48)</f>
        <v>1</v>
      </c>
      <c r="AG48" s="36">
        <f t="shared" si="12"/>
        <v>22</v>
      </c>
      <c r="AH48" s="45">
        <f>IF(B48="razredna nastava",(E48+F48)*30/60,(E48+F48)*20/60)</f>
        <v>6.666666666666667</v>
      </c>
      <c r="AI48" s="45">
        <f>CEILING(AH48,0.5)</f>
        <v>7</v>
      </c>
      <c r="AJ48" s="64" t="str">
        <f>IF(ISBLANK(D48),"0",2)</f>
        <v>0</v>
      </c>
      <c r="AK48" s="44">
        <f t="shared" si="18"/>
        <v>0</v>
      </c>
      <c r="AL48" s="44">
        <f t="shared" si="18"/>
        <v>0</v>
      </c>
      <c r="AM48" s="45">
        <f>(40-AG48-AI48-AJ48-AK48-AL48)</f>
        <v>11</v>
      </c>
      <c r="AN48" s="35">
        <f t="shared" si="14"/>
        <v>18</v>
      </c>
      <c r="AO48" s="36">
        <f>(AG48+AN48)</f>
        <v>40</v>
      </c>
      <c r="AP48" s="57">
        <f>(22-AG48)</f>
        <v>0</v>
      </c>
      <c r="AQ48" s="51">
        <f t="shared" si="16"/>
        <v>18</v>
      </c>
      <c r="AR48" s="51"/>
      <c r="AS48" s="51"/>
      <c r="AT48" s="165" t="s">
        <v>36</v>
      </c>
      <c r="AU48" s="76"/>
      <c r="AV48" s="76"/>
      <c r="AW48" s="76"/>
      <c r="AX48" s="76"/>
      <c r="AY48" s="76"/>
      <c r="AZ48" s="76"/>
      <c r="BA48" s="76"/>
      <c r="BB48" s="76"/>
      <c r="BC48" s="76"/>
      <c r="BD48" s="76"/>
    </row>
    <row r="49" spans="1:56" ht="13.5" customHeight="1">
      <c r="A49" s="41" t="s">
        <v>196</v>
      </c>
      <c r="B49" s="159" t="s">
        <v>35</v>
      </c>
      <c r="C49" s="41" t="s">
        <v>233</v>
      </c>
      <c r="D49" s="165" t="s">
        <v>183</v>
      </c>
      <c r="E49" s="42">
        <v>16</v>
      </c>
      <c r="F49" s="41"/>
      <c r="G49" s="58">
        <f t="shared" si="0"/>
        <v>2</v>
      </c>
      <c r="H49" s="58"/>
      <c r="I49" s="58"/>
      <c r="J49" s="58"/>
      <c r="K49" s="58"/>
      <c r="L49" s="58"/>
      <c r="M49" s="36"/>
      <c r="N49" s="35"/>
      <c r="O49" s="49"/>
      <c r="P49" s="43">
        <f>SUM(E49:O49)</f>
        <v>18</v>
      </c>
      <c r="Q49" s="41">
        <v>1</v>
      </c>
      <c r="R49" s="41">
        <v>1</v>
      </c>
      <c r="S49" s="41"/>
      <c r="T49" s="41"/>
      <c r="U49" s="41"/>
      <c r="V49" s="41"/>
      <c r="W49" s="41"/>
      <c r="X49" s="41"/>
      <c r="Y49" s="41">
        <v>2</v>
      </c>
      <c r="Z49" s="41"/>
      <c r="AA49" s="41"/>
      <c r="AB49" s="41"/>
      <c r="AC49" s="41"/>
      <c r="AD49" s="41"/>
      <c r="AE49" s="41"/>
      <c r="AF49" s="35">
        <f>(Q49+R49+S49+T49+U49+W49+Y49+Z49+AA49+AB49)</f>
        <v>4</v>
      </c>
      <c r="AG49" s="36">
        <f t="shared" si="12"/>
        <v>22</v>
      </c>
      <c r="AH49" s="45">
        <f>IF(B49="razredna nastava",(E49+F49)*30/60,(E49+F49)*20/60)</f>
        <v>5.333333333333333</v>
      </c>
      <c r="AI49" s="45">
        <f>CEILING(AH49,0.5)</f>
        <v>5.5</v>
      </c>
      <c r="AJ49" s="64">
        <f>IF(ISBLANK(D49),"0",2)</f>
        <v>2</v>
      </c>
      <c r="AK49" s="44">
        <f t="shared" si="18"/>
        <v>0</v>
      </c>
      <c r="AL49" s="44">
        <f t="shared" si="18"/>
        <v>0</v>
      </c>
      <c r="AM49" s="45">
        <f>(40-AG49-AI49-AJ49-AK49-AL49)</f>
        <v>10.5</v>
      </c>
      <c r="AN49" s="35">
        <f t="shared" si="14"/>
        <v>18</v>
      </c>
      <c r="AO49" s="36">
        <f>(AG49+AN49)</f>
        <v>40</v>
      </c>
      <c r="AP49" s="57">
        <f>(22-AG49)</f>
        <v>0</v>
      </c>
      <c r="AQ49" s="51">
        <f t="shared" si="16"/>
        <v>18</v>
      </c>
      <c r="AR49" s="51"/>
      <c r="AS49" s="51"/>
      <c r="AT49" s="165" t="s">
        <v>36</v>
      </c>
      <c r="AU49" s="76"/>
      <c r="AV49" s="76"/>
      <c r="AW49" s="76"/>
      <c r="AX49" s="76"/>
      <c r="AY49" s="76"/>
      <c r="AZ49" s="76"/>
      <c r="BA49" s="76"/>
      <c r="BB49" s="76"/>
      <c r="BC49" s="76"/>
      <c r="BD49" s="76"/>
    </row>
    <row r="50" spans="1:56" ht="12" customHeight="1">
      <c r="A50" s="41" t="s">
        <v>197</v>
      </c>
      <c r="B50" s="159" t="s">
        <v>230</v>
      </c>
      <c r="C50" s="41" t="s">
        <v>249</v>
      </c>
      <c r="D50" s="165" t="s">
        <v>188</v>
      </c>
      <c r="E50" s="42">
        <v>16</v>
      </c>
      <c r="F50" s="41"/>
      <c r="G50" s="58">
        <f t="shared" si="0"/>
        <v>2</v>
      </c>
      <c r="H50" s="58"/>
      <c r="I50" s="58"/>
      <c r="J50" s="58"/>
      <c r="K50" s="58"/>
      <c r="L50" s="58"/>
      <c r="M50" s="36">
        <v>3</v>
      </c>
      <c r="N50" s="35"/>
      <c r="O50" s="49"/>
      <c r="P50" s="43">
        <f>SUM(E50:O50)</f>
        <v>21</v>
      </c>
      <c r="Q50" s="41"/>
      <c r="R50" s="41">
        <v>1</v>
      </c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35">
        <f>(Q50+R50+S50+T50+U50+W50+Y50+Z50+AA50+AB50)</f>
        <v>1</v>
      </c>
      <c r="AG50" s="36">
        <f t="shared" si="12"/>
        <v>22</v>
      </c>
      <c r="AH50" s="45">
        <f>IF(B50="razredna nastava",(E50+F50)*30/60,(E50+F50)*20/60)</f>
        <v>5.333333333333333</v>
      </c>
      <c r="AI50" s="45">
        <f>CEILING(AH50,0.5)</f>
        <v>5.5</v>
      </c>
      <c r="AJ50" s="64">
        <f>IF(ISBLANK(D50),"0",2)</f>
        <v>2</v>
      </c>
      <c r="AK50" s="44">
        <f t="shared" si="18"/>
        <v>3</v>
      </c>
      <c r="AL50" s="44">
        <f t="shared" si="18"/>
        <v>0</v>
      </c>
      <c r="AM50" s="45">
        <f>(40-AG50-AI50-AJ50-AK50-AL50)</f>
        <v>7.5</v>
      </c>
      <c r="AN50" s="35">
        <f t="shared" si="14"/>
        <v>18</v>
      </c>
      <c r="AO50" s="36">
        <f>(AG50+AN50)</f>
        <v>40</v>
      </c>
      <c r="AP50" s="57">
        <f>(22-AG50)</f>
        <v>0</v>
      </c>
      <c r="AQ50" s="51">
        <f t="shared" si="16"/>
        <v>18</v>
      </c>
      <c r="AR50" s="51"/>
      <c r="AS50" s="51"/>
      <c r="AT50" s="165" t="s">
        <v>36</v>
      </c>
      <c r="AU50" s="76"/>
      <c r="AV50" s="76"/>
      <c r="AW50" s="76"/>
      <c r="AX50" s="76"/>
      <c r="AY50" s="76"/>
      <c r="AZ50" s="76"/>
      <c r="BA50" s="76"/>
      <c r="BB50" s="76"/>
      <c r="BC50" s="76"/>
      <c r="BD50" s="76"/>
    </row>
    <row r="51" spans="2:46" s="12" customFormat="1" ht="7.5" customHeight="1">
      <c r="B51" s="164"/>
      <c r="D51" s="167"/>
      <c r="E51" s="13"/>
      <c r="G51" s="27">
        <f t="shared" si="0"/>
      </c>
      <c r="H51" s="27"/>
      <c r="I51" s="27"/>
      <c r="J51" s="27"/>
      <c r="K51" s="27"/>
      <c r="L51" s="27"/>
      <c r="M51" s="14"/>
      <c r="N51" s="15"/>
      <c r="P51" s="16"/>
      <c r="AC51" s="17"/>
      <c r="AF51" s="15"/>
      <c r="AG51" s="14"/>
      <c r="AH51" s="17"/>
      <c r="AI51" s="17"/>
      <c r="AJ51" s="61"/>
      <c r="AK51" s="14"/>
      <c r="AL51" s="14"/>
      <c r="AM51" s="18"/>
      <c r="AN51" s="15"/>
      <c r="AO51" s="14"/>
      <c r="AP51" s="46"/>
      <c r="AQ51" s="38"/>
      <c r="AR51" s="38"/>
      <c r="AS51" s="38"/>
      <c r="AT51" s="167"/>
    </row>
    <row r="52" spans="1:56" s="2" customFormat="1" ht="12.75">
      <c r="A52" s="41" t="s">
        <v>169</v>
      </c>
      <c r="B52" s="165" t="s">
        <v>211</v>
      </c>
      <c r="C52" s="41" t="s">
        <v>171</v>
      </c>
      <c r="D52" s="165" t="s">
        <v>221</v>
      </c>
      <c r="E52" s="42">
        <v>20</v>
      </c>
      <c r="F52" s="41"/>
      <c r="G52" s="58">
        <f t="shared" si="0"/>
        <v>2</v>
      </c>
      <c r="H52" s="58"/>
      <c r="I52" s="58"/>
      <c r="J52" s="58"/>
      <c r="K52" s="58"/>
      <c r="L52" s="58"/>
      <c r="M52" s="36"/>
      <c r="N52" s="35"/>
      <c r="O52" s="41"/>
      <c r="P52" s="43">
        <f>SUM(E52:O52)</f>
        <v>22</v>
      </c>
      <c r="Q52" s="41">
        <v>1</v>
      </c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35">
        <f>(Q52+R52+S52+T52+U52+W52+Y52+Z52+AA52+AB52)</f>
        <v>1</v>
      </c>
      <c r="AG52" s="36">
        <f t="shared" si="12"/>
        <v>23</v>
      </c>
      <c r="AH52" s="45">
        <f>IF(B52="razredna nastava",(E52+F52)*30/60,(E52+F52)*20/60)</f>
        <v>6.666666666666667</v>
      </c>
      <c r="AI52" s="45">
        <f>CEILING(AH52,0.5)</f>
        <v>7</v>
      </c>
      <c r="AJ52" s="64">
        <f>IF(ISBLANK(D52),"0",2)</f>
        <v>2</v>
      </c>
      <c r="AK52" s="44">
        <f aca="true" t="shared" si="19" ref="AK52:AL56">(M52+AC52)</f>
        <v>0</v>
      </c>
      <c r="AL52" s="44">
        <f t="shared" si="19"/>
        <v>0</v>
      </c>
      <c r="AM52" s="44">
        <f>(40-AG52-AI52-AJ52-AK52-AL52)</f>
        <v>8</v>
      </c>
      <c r="AN52" s="35">
        <f>SUM(AI52:AM52)</f>
        <v>17</v>
      </c>
      <c r="AO52" s="36">
        <f aca="true" t="shared" si="20" ref="AO52:AO59">(AG52+AN52)</f>
        <v>40</v>
      </c>
      <c r="AP52" s="57">
        <f>(23-AG52)</f>
        <v>0</v>
      </c>
      <c r="AQ52" s="39">
        <f t="shared" si="16"/>
        <v>17</v>
      </c>
      <c r="AR52" s="39"/>
      <c r="AS52" s="39"/>
      <c r="AT52" s="165" t="s">
        <v>36</v>
      </c>
      <c r="AU52" s="41"/>
      <c r="AV52" s="41"/>
      <c r="AW52" s="41"/>
      <c r="AX52" s="41"/>
      <c r="AY52" s="41"/>
      <c r="AZ52" s="41"/>
      <c r="BA52" s="41"/>
      <c r="BB52" s="41"/>
      <c r="BC52" s="41"/>
      <c r="BD52" s="41"/>
    </row>
    <row r="53" spans="1:56" s="2" customFormat="1" ht="12.75">
      <c r="A53" s="41" t="s">
        <v>251</v>
      </c>
      <c r="B53" s="165" t="s">
        <v>211</v>
      </c>
      <c r="C53" s="41" t="s">
        <v>235</v>
      </c>
      <c r="D53" s="165" t="s">
        <v>184</v>
      </c>
      <c r="E53" s="42">
        <v>18</v>
      </c>
      <c r="F53" s="41"/>
      <c r="G53" s="58">
        <f t="shared" si="0"/>
        <v>2</v>
      </c>
      <c r="H53" s="58"/>
      <c r="I53" s="58"/>
      <c r="J53" s="58"/>
      <c r="K53" s="58"/>
      <c r="L53" s="58"/>
      <c r="M53" s="36"/>
      <c r="N53" s="35"/>
      <c r="O53" s="41"/>
      <c r="P53" s="43">
        <f>SUM(E53:O53)</f>
        <v>20</v>
      </c>
      <c r="Q53" s="41">
        <v>2</v>
      </c>
      <c r="R53" s="41">
        <v>1</v>
      </c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35">
        <f>(Q53+R53+S53+T53+U53+W53+Y53+Z53+AA53+AB53)</f>
        <v>3</v>
      </c>
      <c r="AG53" s="36">
        <f t="shared" si="12"/>
        <v>23</v>
      </c>
      <c r="AH53" s="45">
        <f>IF(B53="razredna nastava",(E53+F53)*30/60,(E53+F53)*20/60)</f>
        <v>6</v>
      </c>
      <c r="AI53" s="45">
        <f>CEILING(AH53,0.5)</f>
        <v>6</v>
      </c>
      <c r="AJ53" s="64">
        <f>IF(ISBLANK(D53),"0",2)</f>
        <v>2</v>
      </c>
      <c r="AK53" s="44">
        <f t="shared" si="19"/>
        <v>0</v>
      </c>
      <c r="AL53" s="44">
        <f t="shared" si="19"/>
        <v>0</v>
      </c>
      <c r="AM53" s="44">
        <f>(40-AG53-AI53-AJ53-AK53-AL53)</f>
        <v>9</v>
      </c>
      <c r="AN53" s="35">
        <f>SUM(AI53:AM53)</f>
        <v>17</v>
      </c>
      <c r="AO53" s="36">
        <f t="shared" si="20"/>
        <v>40</v>
      </c>
      <c r="AP53" s="57">
        <f>(23-AG53)</f>
        <v>0</v>
      </c>
      <c r="AQ53" s="39">
        <f t="shared" si="16"/>
        <v>17</v>
      </c>
      <c r="AR53" s="39"/>
      <c r="AS53" s="39"/>
      <c r="AT53" s="165" t="s">
        <v>36</v>
      </c>
      <c r="AU53" s="41"/>
      <c r="AV53" s="41"/>
      <c r="AW53" s="41"/>
      <c r="AX53" s="41"/>
      <c r="AY53" s="41"/>
      <c r="AZ53" s="41"/>
      <c r="BA53" s="41"/>
      <c r="BB53" s="41"/>
      <c r="BC53" s="41"/>
      <c r="BD53" s="41"/>
    </row>
    <row r="54" spans="1:56" s="2" customFormat="1" ht="12.75">
      <c r="A54" s="41" t="s">
        <v>170</v>
      </c>
      <c r="B54" s="165" t="s">
        <v>211</v>
      </c>
      <c r="C54" s="41" t="s">
        <v>225</v>
      </c>
      <c r="D54" s="165" t="s">
        <v>252</v>
      </c>
      <c r="E54" s="42">
        <v>18</v>
      </c>
      <c r="F54" s="41"/>
      <c r="G54" s="58">
        <f t="shared" si="0"/>
        <v>2</v>
      </c>
      <c r="H54" s="58"/>
      <c r="I54" s="58"/>
      <c r="J54" s="58"/>
      <c r="K54" s="58"/>
      <c r="L54" s="58"/>
      <c r="M54" s="36"/>
      <c r="N54" s="35"/>
      <c r="O54" s="41">
        <v>2</v>
      </c>
      <c r="P54" s="43">
        <f>SUM(E54:O54)</f>
        <v>22</v>
      </c>
      <c r="Q54" s="41">
        <v>1</v>
      </c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35">
        <f>(Q54+R54+S54+T54+U54+W54+Y54+Z54+AA54+AB54)</f>
        <v>1</v>
      </c>
      <c r="AG54" s="36">
        <f t="shared" si="12"/>
        <v>23</v>
      </c>
      <c r="AH54" s="45">
        <f>IF(B54="razredna nastava",(E54+F54)*30/60,(E54+F54)*20/60)</f>
        <v>6</v>
      </c>
      <c r="AI54" s="45">
        <f>CEILING(AH54,0.5)</f>
        <v>6</v>
      </c>
      <c r="AJ54" s="64">
        <f>IF(ISBLANK(D54),"0",2)</f>
        <v>2</v>
      </c>
      <c r="AK54" s="44">
        <f t="shared" si="19"/>
        <v>0</v>
      </c>
      <c r="AL54" s="44">
        <f t="shared" si="19"/>
        <v>0</v>
      </c>
      <c r="AM54" s="44">
        <f>(40-AG54-AI54-AJ54-AK54-AL54)</f>
        <v>9</v>
      </c>
      <c r="AN54" s="35">
        <f>SUM(AI54:AM54)</f>
        <v>17</v>
      </c>
      <c r="AO54" s="36">
        <f t="shared" si="20"/>
        <v>40</v>
      </c>
      <c r="AP54" s="57">
        <f>(23-AG54)</f>
        <v>0</v>
      </c>
      <c r="AQ54" s="39">
        <f t="shared" si="16"/>
        <v>17</v>
      </c>
      <c r="AR54" s="39"/>
      <c r="AS54" s="39"/>
      <c r="AT54" s="165" t="s">
        <v>36</v>
      </c>
      <c r="AU54" s="41"/>
      <c r="AV54" s="41"/>
      <c r="AW54" s="41"/>
      <c r="AX54" s="41"/>
      <c r="AY54" s="41"/>
      <c r="AZ54" s="41"/>
      <c r="BA54" s="41"/>
      <c r="BB54" s="41"/>
      <c r="BC54" s="41"/>
      <c r="BD54" s="41"/>
    </row>
    <row r="55" spans="1:56" s="2" customFormat="1" ht="12.75">
      <c r="A55" s="41" t="s">
        <v>223</v>
      </c>
      <c r="B55" s="165" t="s">
        <v>211</v>
      </c>
      <c r="C55" s="41" t="s">
        <v>236</v>
      </c>
      <c r="D55" s="165" t="s">
        <v>199</v>
      </c>
      <c r="E55" s="42">
        <v>18</v>
      </c>
      <c r="F55" s="41"/>
      <c r="G55" s="58">
        <f t="shared" si="0"/>
        <v>2</v>
      </c>
      <c r="H55" s="58"/>
      <c r="I55" s="58"/>
      <c r="J55" s="58"/>
      <c r="K55" s="58"/>
      <c r="L55" s="58"/>
      <c r="M55" s="36"/>
      <c r="N55" s="35"/>
      <c r="O55" s="41"/>
      <c r="P55" s="43">
        <f>SUM(E55:O55)</f>
        <v>20</v>
      </c>
      <c r="Q55" s="41">
        <v>1</v>
      </c>
      <c r="R55" s="41">
        <v>2</v>
      </c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35">
        <f>(Q55+R55+S55+T55+U55+W55+Y55+Z55+AA55+AB55)</f>
        <v>3</v>
      </c>
      <c r="AG55" s="36">
        <f t="shared" si="12"/>
        <v>23</v>
      </c>
      <c r="AH55" s="45">
        <f>IF(B55="razredna nastava",(E55+F55)*30/60,(E55+F55)*20/60)</f>
        <v>6</v>
      </c>
      <c r="AI55" s="45">
        <f>CEILING(AH55,0.5)</f>
        <v>6</v>
      </c>
      <c r="AJ55" s="64">
        <f>IF(ISBLANK(D55),"0",2)</f>
        <v>2</v>
      </c>
      <c r="AK55" s="44">
        <f t="shared" si="19"/>
        <v>0</v>
      </c>
      <c r="AL55" s="44">
        <f t="shared" si="19"/>
        <v>0</v>
      </c>
      <c r="AM55" s="44">
        <f>(40-AG55-AI55-AJ55-AK55-AL55)</f>
        <v>9</v>
      </c>
      <c r="AN55" s="35">
        <f>SUM(AI55:AM55)</f>
        <v>17</v>
      </c>
      <c r="AO55" s="36">
        <f t="shared" si="20"/>
        <v>40</v>
      </c>
      <c r="AP55" s="57"/>
      <c r="AQ55" s="39"/>
      <c r="AR55" s="39"/>
      <c r="AS55" s="39"/>
      <c r="AT55" s="165" t="s">
        <v>36</v>
      </c>
      <c r="AU55" s="41"/>
      <c r="AV55" s="41"/>
      <c r="AW55" s="41"/>
      <c r="AX55" s="41"/>
      <c r="AY55" s="41"/>
      <c r="AZ55" s="41"/>
      <c r="BA55" s="41"/>
      <c r="BB55" s="41"/>
      <c r="BC55" s="41"/>
      <c r="BD55" s="41"/>
    </row>
    <row r="56" spans="1:56" s="2" customFormat="1" ht="12.75">
      <c r="A56" s="41" t="s">
        <v>210</v>
      </c>
      <c r="B56" s="165" t="s">
        <v>212</v>
      </c>
      <c r="C56" s="41" t="s">
        <v>213</v>
      </c>
      <c r="D56" s="165"/>
      <c r="E56" s="42"/>
      <c r="F56" s="41">
        <v>20</v>
      </c>
      <c r="G56" s="58">
        <f t="shared" si="0"/>
      </c>
      <c r="H56" s="58"/>
      <c r="I56" s="58"/>
      <c r="J56" s="58"/>
      <c r="K56" s="58"/>
      <c r="L56" s="58"/>
      <c r="M56" s="36"/>
      <c r="N56" s="35"/>
      <c r="O56" s="41"/>
      <c r="P56" s="43">
        <f>SUM(E56:O56)</f>
        <v>20</v>
      </c>
      <c r="Q56" s="41"/>
      <c r="R56" s="41"/>
      <c r="S56" s="41">
        <v>3</v>
      </c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35">
        <f>(Q56+R56+S56+T56+U56+W56+Y56+Z56+AA56+AB56)</f>
        <v>3</v>
      </c>
      <c r="AG56" s="36">
        <f t="shared" si="12"/>
        <v>23</v>
      </c>
      <c r="AH56" s="45">
        <f>IF(B56="razredna nastava",(E56+F56)*30/60,(E56+F56)*20/60)</f>
        <v>6.666666666666667</v>
      </c>
      <c r="AI56" s="45">
        <f>CEILING(AH56,0.5)</f>
        <v>7</v>
      </c>
      <c r="AJ56" s="64" t="str">
        <f>IF(ISBLANK(D56),"0",2)</f>
        <v>0</v>
      </c>
      <c r="AK56" s="44">
        <f t="shared" si="19"/>
        <v>0</v>
      </c>
      <c r="AL56" s="44">
        <f t="shared" si="19"/>
        <v>0</v>
      </c>
      <c r="AM56" s="44">
        <f>(40-AG56-AI56-AJ56-AK56-AL56)</f>
        <v>10</v>
      </c>
      <c r="AN56" s="35">
        <f>SUM(AI56:AM56)</f>
        <v>17</v>
      </c>
      <c r="AO56" s="36">
        <f t="shared" si="20"/>
        <v>40</v>
      </c>
      <c r="AP56" s="57">
        <f>(23-AG56)</f>
        <v>0</v>
      </c>
      <c r="AQ56" s="39">
        <f t="shared" si="16"/>
        <v>17</v>
      </c>
      <c r="AR56" s="39"/>
      <c r="AS56" s="39"/>
      <c r="AT56" s="165" t="s">
        <v>36</v>
      </c>
      <c r="AU56" s="41"/>
      <c r="AV56" s="41"/>
      <c r="AW56" s="41"/>
      <c r="AX56" s="41"/>
      <c r="AY56" s="41"/>
      <c r="AZ56" s="41"/>
      <c r="BA56" s="41"/>
      <c r="BB56" s="41"/>
      <c r="BC56" s="41"/>
      <c r="BD56" s="41"/>
    </row>
    <row r="57" spans="2:46" s="12" customFormat="1" ht="7.5" customHeight="1">
      <c r="B57" s="166"/>
      <c r="D57" s="167"/>
      <c r="E57" s="13"/>
      <c r="G57" s="27">
        <f t="shared" si="0"/>
      </c>
      <c r="H57" s="27"/>
      <c r="I57" s="27"/>
      <c r="J57" s="27"/>
      <c r="K57" s="27"/>
      <c r="L57" s="27"/>
      <c r="M57" s="14"/>
      <c r="N57" s="15"/>
      <c r="P57" s="16"/>
      <c r="AC57" s="17"/>
      <c r="AF57" s="15"/>
      <c r="AG57" s="14"/>
      <c r="AH57" s="17"/>
      <c r="AI57" s="17"/>
      <c r="AJ57" s="61"/>
      <c r="AK57" s="14"/>
      <c r="AL57" s="14"/>
      <c r="AM57" s="18"/>
      <c r="AN57" s="15"/>
      <c r="AO57" s="14"/>
      <c r="AP57" s="46"/>
      <c r="AQ57" s="38"/>
      <c r="AR57" s="38"/>
      <c r="AS57" s="38"/>
      <c r="AT57" s="167"/>
    </row>
    <row r="58" spans="1:56" s="2" customFormat="1" ht="17.25" customHeight="1">
      <c r="A58" s="41" t="s">
        <v>179</v>
      </c>
      <c r="B58" s="163" t="s">
        <v>216</v>
      </c>
      <c r="C58" s="41" t="s">
        <v>191</v>
      </c>
      <c r="D58" s="165" t="s">
        <v>200</v>
      </c>
      <c r="E58" s="42">
        <v>20</v>
      </c>
      <c r="F58" s="41"/>
      <c r="G58" s="58">
        <f t="shared" si="0"/>
        <v>2</v>
      </c>
      <c r="H58" s="58"/>
      <c r="I58" s="58"/>
      <c r="J58" s="58"/>
      <c r="K58" s="58"/>
      <c r="L58" s="58"/>
      <c r="M58" s="36"/>
      <c r="N58" s="35"/>
      <c r="O58" s="41"/>
      <c r="P58" s="43">
        <f>SUM(E58:O58)</f>
        <v>22</v>
      </c>
      <c r="Q58" s="41"/>
      <c r="R58" s="41">
        <v>2</v>
      </c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35">
        <f>SUM(Q58:AE58)</f>
        <v>2</v>
      </c>
      <c r="AG58" s="36">
        <f>(P58+Q58+R58+S58+T58+U58+W58+Y58+Z58+AA58+AB58+AC58+AD58+AE58)</f>
        <v>24</v>
      </c>
      <c r="AH58" s="45">
        <f>IF(B58="razredna nastava",(E58+F58)*30/60,(E58+F58)*20/60)</f>
        <v>6.666666666666667</v>
      </c>
      <c r="AI58" s="45">
        <f>CEILING(AH58,0.5)</f>
        <v>7</v>
      </c>
      <c r="AJ58" s="64">
        <f aca="true" t="shared" si="21" ref="AJ58:AJ65">IF(ISBLANK(D58),"0",2)</f>
        <v>2</v>
      </c>
      <c r="AK58" s="44">
        <f>(M58+AC58)</f>
        <v>0</v>
      </c>
      <c r="AL58" s="44">
        <f>(N58+AD58)</f>
        <v>0</v>
      </c>
      <c r="AM58" s="44">
        <f>(40-AG58-AI58-AJ58-AK58-AL58)</f>
        <v>7</v>
      </c>
      <c r="AN58" s="35">
        <f>SUM(AI58:AM58)</f>
        <v>16</v>
      </c>
      <c r="AO58" s="36">
        <f t="shared" si="20"/>
        <v>40</v>
      </c>
      <c r="AP58" s="57">
        <f>(24-AG58)</f>
        <v>0</v>
      </c>
      <c r="AQ58" s="39">
        <f>(40-AG58)</f>
        <v>16</v>
      </c>
      <c r="AR58" s="39"/>
      <c r="AS58" s="39"/>
      <c r="AT58" s="165" t="s">
        <v>36</v>
      </c>
      <c r="AU58" s="41"/>
      <c r="AV58" s="41"/>
      <c r="AW58" s="41"/>
      <c r="AX58" s="41"/>
      <c r="AY58" s="41"/>
      <c r="AZ58" s="41"/>
      <c r="BA58" s="41"/>
      <c r="BB58" s="41"/>
      <c r="BC58" s="41"/>
      <c r="BD58" s="41"/>
    </row>
    <row r="59" spans="1:56" s="2" customFormat="1" ht="12" customHeight="1">
      <c r="A59" s="41" t="s">
        <v>178</v>
      </c>
      <c r="B59" s="163" t="s">
        <v>216</v>
      </c>
      <c r="C59" s="41" t="s">
        <v>190</v>
      </c>
      <c r="D59" s="165" t="s">
        <v>181</v>
      </c>
      <c r="E59" s="42">
        <v>20</v>
      </c>
      <c r="F59" s="41"/>
      <c r="G59" s="58">
        <f t="shared" si="0"/>
        <v>2</v>
      </c>
      <c r="H59" s="58"/>
      <c r="I59" s="58"/>
      <c r="J59" s="58"/>
      <c r="K59" s="58"/>
      <c r="L59" s="58"/>
      <c r="M59" s="36"/>
      <c r="N59" s="35"/>
      <c r="O59" s="41"/>
      <c r="P59" s="43">
        <f>SUM(E59:O59)</f>
        <v>22</v>
      </c>
      <c r="Q59" s="41"/>
      <c r="R59" s="41">
        <v>2</v>
      </c>
      <c r="S59" s="42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35">
        <f>SUM(Q59:AE59)</f>
        <v>2</v>
      </c>
      <c r="AG59" s="36">
        <f>(P59+Q59+R59+S59+T59+U59+W59+Y59+Z59+AA59+AB59+AC59+AD59+AE59)</f>
        <v>24</v>
      </c>
      <c r="AH59" s="45">
        <f>IF(B59="razredna nastava",(E59+F59)*30/60,(E59+F59)*20/60)</f>
        <v>6.666666666666667</v>
      </c>
      <c r="AI59" s="45">
        <f>CEILING(AH59,0.5)</f>
        <v>7</v>
      </c>
      <c r="AJ59" s="64">
        <f t="shared" si="21"/>
        <v>2</v>
      </c>
      <c r="AK59" s="44">
        <f>(M59+AC59)</f>
        <v>0</v>
      </c>
      <c r="AL59" s="44">
        <f>(N59+AD59)</f>
        <v>0</v>
      </c>
      <c r="AM59" s="44">
        <f>(40-AG59-AI59-AJ59-AK59-AL59)</f>
        <v>7</v>
      </c>
      <c r="AN59" s="35">
        <f>SUM(AI59:AM59)</f>
        <v>16</v>
      </c>
      <c r="AO59" s="36">
        <f t="shared" si="20"/>
        <v>40</v>
      </c>
      <c r="AP59" s="57">
        <f>(24-AG59)</f>
        <v>0</v>
      </c>
      <c r="AQ59" s="39">
        <f>(40-AG59)</f>
        <v>16</v>
      </c>
      <c r="AR59" s="39"/>
      <c r="AS59" s="39"/>
      <c r="AT59" s="165" t="s">
        <v>36</v>
      </c>
      <c r="AU59" s="41"/>
      <c r="AV59" s="41"/>
      <c r="AW59" s="41"/>
      <c r="AX59" s="41"/>
      <c r="AY59" s="41"/>
      <c r="AZ59" s="41"/>
      <c r="BA59" s="41"/>
      <c r="BB59" s="41"/>
      <c r="BC59" s="41"/>
      <c r="BD59" s="41"/>
    </row>
    <row r="60" spans="1:56" s="12" customFormat="1" ht="7.5" customHeight="1">
      <c r="A60" s="135"/>
      <c r="B60" s="161"/>
      <c r="D60" s="167"/>
      <c r="E60" s="13"/>
      <c r="G60" s="27">
        <f t="shared" si="0"/>
      </c>
      <c r="H60" s="27"/>
      <c r="I60" s="27"/>
      <c r="J60" s="27"/>
      <c r="K60" s="27"/>
      <c r="L60" s="27"/>
      <c r="M60" s="14"/>
      <c r="N60" s="15"/>
      <c r="P60" s="16"/>
      <c r="S60" s="13"/>
      <c r="AF60" s="15"/>
      <c r="AG60" s="14"/>
      <c r="AH60" s="17"/>
      <c r="AI60" s="17"/>
      <c r="AJ60" s="136" t="str">
        <f t="shared" si="21"/>
        <v>0</v>
      </c>
      <c r="AK60" s="17"/>
      <c r="AL60" s="17"/>
      <c r="AM60" s="17"/>
      <c r="AN60" s="15"/>
      <c r="AO60" s="14"/>
      <c r="AP60" s="19"/>
      <c r="AQ60" s="38"/>
      <c r="AR60" s="38"/>
      <c r="AS60" s="38"/>
      <c r="AT60" s="167"/>
      <c r="AY60" s="135"/>
      <c r="BD60" s="135"/>
    </row>
    <row r="61" spans="1:56" s="2" customFormat="1" ht="12.75" customHeight="1">
      <c r="A61" s="41" t="s">
        <v>226</v>
      </c>
      <c r="B61" s="163" t="s">
        <v>41</v>
      </c>
      <c r="C61" s="41" t="s">
        <v>238</v>
      </c>
      <c r="D61" s="165"/>
      <c r="E61" s="42">
        <v>22</v>
      </c>
      <c r="F61" s="41"/>
      <c r="G61" s="58"/>
      <c r="H61" s="58"/>
      <c r="I61" s="58"/>
      <c r="J61" s="58"/>
      <c r="K61" s="58"/>
      <c r="L61" s="58"/>
      <c r="M61" s="36"/>
      <c r="N61" s="35"/>
      <c r="O61" s="41"/>
      <c r="P61" s="43">
        <f>SUM(E61:O61)</f>
        <v>22</v>
      </c>
      <c r="Q61" s="41"/>
      <c r="R61" s="41">
        <v>2</v>
      </c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35">
        <f>SUM(Q61:AE61)</f>
        <v>2</v>
      </c>
      <c r="AG61" s="36">
        <f>(P61+Q61+R61+S61+T61+U61+W61+Y61+Z61+AA61+AB61+AC61+AD61+AE61)</f>
        <v>24</v>
      </c>
      <c r="AH61" s="45">
        <f>IF(B61="razredna nastava",(E61+F61)*30/60,(E61+F61)*20/60)</f>
        <v>7.333333333333333</v>
      </c>
      <c r="AI61" s="45">
        <f>CEILING(AH61,0.5)</f>
        <v>7.5</v>
      </c>
      <c r="AJ61" s="64" t="str">
        <f t="shared" si="21"/>
        <v>0</v>
      </c>
      <c r="AK61" s="36"/>
      <c r="AL61" s="36"/>
      <c r="AM61" s="44">
        <f>(40-AG61-AI61-AJ61-AK61-AL61)</f>
        <v>8.5</v>
      </c>
      <c r="AN61" s="35">
        <f>SUM(AI61:AM61)</f>
        <v>16</v>
      </c>
      <c r="AO61" s="36">
        <f>(AG61+AN61)</f>
        <v>40</v>
      </c>
      <c r="AP61" s="57">
        <f>(24-AG61)</f>
        <v>0</v>
      </c>
      <c r="AQ61" s="39">
        <f>(40-AG61)</f>
        <v>16</v>
      </c>
      <c r="AR61" s="39"/>
      <c r="AS61" s="39"/>
      <c r="AT61" s="165" t="s">
        <v>36</v>
      </c>
      <c r="AU61" s="41"/>
      <c r="AV61" s="41"/>
      <c r="AW61" s="41"/>
      <c r="AX61" s="41"/>
      <c r="AY61" s="41"/>
      <c r="AZ61" s="41"/>
      <c r="BA61" s="41"/>
      <c r="BB61" s="41"/>
      <c r="BC61" s="41"/>
      <c r="BD61" s="41"/>
    </row>
    <row r="62" spans="1:56" s="2" customFormat="1" ht="12.75" customHeight="1">
      <c r="A62" s="41" t="s">
        <v>172</v>
      </c>
      <c r="B62" s="163" t="s">
        <v>25</v>
      </c>
      <c r="C62" s="41" t="s">
        <v>241</v>
      </c>
      <c r="D62" s="165"/>
      <c r="E62" s="42">
        <v>20</v>
      </c>
      <c r="F62" s="41"/>
      <c r="G62" s="58">
        <f>IF(ISBLANK(D62),"",2)</f>
      </c>
      <c r="H62" s="58"/>
      <c r="I62" s="58"/>
      <c r="J62" s="58"/>
      <c r="K62" s="58"/>
      <c r="L62" s="58"/>
      <c r="M62" s="36"/>
      <c r="N62" s="35"/>
      <c r="O62" s="41">
        <v>2</v>
      </c>
      <c r="P62" s="43">
        <f>SUM(E62:O62)</f>
        <v>22</v>
      </c>
      <c r="Q62" s="41"/>
      <c r="R62" s="41">
        <v>2</v>
      </c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35">
        <f>SUM(Q62:AE62)</f>
        <v>2</v>
      </c>
      <c r="AG62" s="36">
        <f>(P62+Q62+R62+S62+T62+U62+W62+Y62+Z62+AA62+AB62+AC62+AD62+AE62)</f>
        <v>24</v>
      </c>
      <c r="AH62" s="45">
        <f>IF(B62="razredna nastava",(E62+F62)*30/60,(E62+F62)*20/60)</f>
        <v>6.666666666666667</v>
      </c>
      <c r="AI62" s="45">
        <f>CEILING(AH62,0.5)</f>
        <v>7</v>
      </c>
      <c r="AJ62" s="64" t="str">
        <f>IF(ISBLANK(D62),"0",2)</f>
        <v>0</v>
      </c>
      <c r="AK62" s="36"/>
      <c r="AL62" s="36"/>
      <c r="AM62" s="44">
        <f>(40-AG62-AI62-AJ62-AK62-AL62)</f>
        <v>9</v>
      </c>
      <c r="AN62" s="35">
        <f>SUM(AI62:AM62)</f>
        <v>16</v>
      </c>
      <c r="AO62" s="36">
        <f>(AG62+AN62)</f>
        <v>40</v>
      </c>
      <c r="AP62" s="57">
        <f>(24-AG62)</f>
        <v>0</v>
      </c>
      <c r="AQ62" s="39">
        <f>(40-AG62)</f>
        <v>16</v>
      </c>
      <c r="AR62" s="39"/>
      <c r="AS62" s="39"/>
      <c r="AT62" s="165" t="s">
        <v>36</v>
      </c>
      <c r="AU62" s="41"/>
      <c r="AV62" s="41"/>
      <c r="AW62" s="41"/>
      <c r="AX62" s="41"/>
      <c r="AY62" s="41"/>
      <c r="AZ62" s="41"/>
      <c r="BA62" s="41"/>
      <c r="BB62" s="41"/>
      <c r="BC62" s="41"/>
      <c r="BD62" s="41"/>
    </row>
    <row r="63" spans="1:56" s="12" customFormat="1" ht="7.5" customHeight="1">
      <c r="A63" s="41"/>
      <c r="B63" s="161"/>
      <c r="D63" s="167"/>
      <c r="E63" s="13"/>
      <c r="G63" s="58">
        <f aca="true" t="shared" si="22" ref="G63:G69">IF(ISBLANK(D63),"",2)</f>
      </c>
      <c r="H63" s="27"/>
      <c r="I63" s="27"/>
      <c r="J63" s="27"/>
      <c r="K63" s="27"/>
      <c r="L63" s="27"/>
      <c r="M63" s="14"/>
      <c r="N63" s="15"/>
      <c r="P63" s="16"/>
      <c r="S63" s="13"/>
      <c r="AF63" s="15"/>
      <c r="AG63" s="14"/>
      <c r="AH63" s="17"/>
      <c r="AI63" s="17"/>
      <c r="AJ63" s="66" t="str">
        <f t="shared" si="21"/>
        <v>0</v>
      </c>
      <c r="AK63" s="14"/>
      <c r="AL63" s="14"/>
      <c r="AM63" s="17"/>
      <c r="AN63" s="15"/>
      <c r="AO63" s="14"/>
      <c r="AP63" s="19"/>
      <c r="AQ63" s="38"/>
      <c r="AR63" s="38"/>
      <c r="AS63" s="38"/>
      <c r="AT63" s="167"/>
      <c r="AY63" s="41"/>
      <c r="BD63" s="41"/>
    </row>
    <row r="64" spans="1:56" s="2" customFormat="1" ht="12.75" customHeight="1">
      <c r="A64" s="41" t="s">
        <v>173</v>
      </c>
      <c r="B64" s="163" t="s">
        <v>1</v>
      </c>
      <c r="C64" s="41" t="s">
        <v>209</v>
      </c>
      <c r="D64" s="165" t="s">
        <v>186</v>
      </c>
      <c r="E64" s="42">
        <v>16</v>
      </c>
      <c r="F64" s="41"/>
      <c r="G64" s="58">
        <f t="shared" si="22"/>
        <v>2</v>
      </c>
      <c r="H64" s="58"/>
      <c r="I64" s="58"/>
      <c r="J64" s="58">
        <v>2</v>
      </c>
      <c r="K64" s="58"/>
      <c r="L64" s="58"/>
      <c r="M64" s="36"/>
      <c r="N64" s="35"/>
      <c r="O64" s="41"/>
      <c r="P64" s="43">
        <f>SUM(E64:O64)</f>
        <v>20</v>
      </c>
      <c r="Q64" s="41"/>
      <c r="R64" s="41"/>
      <c r="S64" s="41">
        <v>3</v>
      </c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>
        <v>1</v>
      </c>
      <c r="AF64" s="35">
        <f>SUM(Q64:AE64)</f>
        <v>4</v>
      </c>
      <c r="AG64" s="36">
        <f>(P64+Q64+R64+S64+T64+U64+W64+Y64+Z64+AA64+AB64+AC64+AD64+AE64)</f>
        <v>24</v>
      </c>
      <c r="AH64" s="45">
        <f>IF(B64="razredna nastava",(E64+F64)*30/60,(E64+F64)*20/60)</f>
        <v>5.333333333333333</v>
      </c>
      <c r="AI64" s="45">
        <f>CEILING(AH64,0.5)</f>
        <v>5.5</v>
      </c>
      <c r="AJ64" s="64">
        <f t="shared" si="21"/>
        <v>2</v>
      </c>
      <c r="AK64" s="36"/>
      <c r="AL64" s="36"/>
      <c r="AM64" s="44">
        <f>(40-AG64-AI64-AJ64-AK64-AL64)</f>
        <v>8.5</v>
      </c>
      <c r="AN64" s="35">
        <f>SUM(AI64:AM64)</f>
        <v>16</v>
      </c>
      <c r="AO64" s="36">
        <f>(AG64+AN64)</f>
        <v>40</v>
      </c>
      <c r="AP64" s="57">
        <f>(24-AG64)</f>
        <v>0</v>
      </c>
      <c r="AQ64" s="39">
        <f>(40-AG64)</f>
        <v>16</v>
      </c>
      <c r="AR64" s="39"/>
      <c r="AS64" s="39"/>
      <c r="AT64" s="165" t="s">
        <v>36</v>
      </c>
      <c r="AU64" s="41"/>
      <c r="AV64" s="41"/>
      <c r="AW64" s="41"/>
      <c r="AX64" s="41"/>
      <c r="AY64" s="41"/>
      <c r="AZ64" s="41"/>
      <c r="BA64" s="41"/>
      <c r="BB64" s="41"/>
      <c r="BC64" s="41"/>
      <c r="BD64" s="41"/>
    </row>
    <row r="65" spans="1:56" s="2" customFormat="1" ht="14.25" customHeight="1">
      <c r="A65" s="284" t="s">
        <v>174</v>
      </c>
      <c r="B65" s="163" t="s">
        <v>1</v>
      </c>
      <c r="C65" s="41" t="s">
        <v>224</v>
      </c>
      <c r="D65" s="165" t="s">
        <v>198</v>
      </c>
      <c r="E65" s="42">
        <v>16</v>
      </c>
      <c r="F65" s="41"/>
      <c r="G65" s="58">
        <f t="shared" si="22"/>
        <v>2</v>
      </c>
      <c r="H65" s="58"/>
      <c r="I65" s="58"/>
      <c r="J65" s="58"/>
      <c r="K65" s="58"/>
      <c r="L65" s="58"/>
      <c r="M65" s="36"/>
      <c r="N65" s="35"/>
      <c r="O65" s="41"/>
      <c r="P65" s="43">
        <f>SUM(E65:O65)</f>
        <v>18</v>
      </c>
      <c r="Q65" s="41"/>
      <c r="R65" s="41"/>
      <c r="S65" s="41">
        <v>4</v>
      </c>
      <c r="T65" s="41"/>
      <c r="U65" s="41"/>
      <c r="V65" s="41"/>
      <c r="W65" s="41">
        <v>2</v>
      </c>
      <c r="X65" s="41"/>
      <c r="Y65" s="41"/>
      <c r="Z65" s="41"/>
      <c r="AA65" s="41"/>
      <c r="AB65" s="41"/>
      <c r="AC65" s="41"/>
      <c r="AD65" s="41"/>
      <c r="AE65" s="41"/>
      <c r="AF65" s="35">
        <f>SUM(Q65:AE65)</f>
        <v>6</v>
      </c>
      <c r="AG65" s="36">
        <f>(P65+Q65+R65+S65+T65+U65+W65+Y65+Z65+AA65+AB65+AC65+AD65+AE65)</f>
        <v>24</v>
      </c>
      <c r="AH65" s="45">
        <f>IF(B65="razredna nastava",(E65+F65)*30/60,(E65+F65)*20/60)</f>
        <v>5.333333333333333</v>
      </c>
      <c r="AI65" s="45">
        <f>CEILING(AH65,0.5)</f>
        <v>5.5</v>
      </c>
      <c r="AJ65" s="64">
        <f t="shared" si="21"/>
        <v>2</v>
      </c>
      <c r="AK65" s="36"/>
      <c r="AL65" s="36"/>
      <c r="AM65" s="44">
        <f>(40-AG65-AI65-AJ65-AK65-AL65)</f>
        <v>8.5</v>
      </c>
      <c r="AN65" s="35">
        <f>SUM(AI65:AM65)</f>
        <v>16</v>
      </c>
      <c r="AO65" s="36">
        <f>(AG65+AN65)</f>
        <v>40</v>
      </c>
      <c r="AP65" s="57">
        <f>(24-AG65)</f>
        <v>0</v>
      </c>
      <c r="AQ65" s="39">
        <f>(40-AG65)</f>
        <v>16</v>
      </c>
      <c r="AR65" s="39"/>
      <c r="AS65" s="39"/>
      <c r="AT65" s="165" t="s">
        <v>36</v>
      </c>
      <c r="AU65" s="41"/>
      <c r="AV65" s="41"/>
      <c r="AW65" s="41"/>
      <c r="AX65" s="41"/>
      <c r="AY65" s="41"/>
      <c r="AZ65" s="41"/>
      <c r="BA65" s="41"/>
      <c r="BB65" s="41"/>
      <c r="BC65" s="41"/>
      <c r="BD65" s="41"/>
    </row>
    <row r="66" spans="2:46" s="12" customFormat="1" ht="7.5" customHeight="1">
      <c r="B66" s="161"/>
      <c r="D66" s="167"/>
      <c r="E66" s="13"/>
      <c r="G66" s="27">
        <f t="shared" si="22"/>
      </c>
      <c r="H66" s="27"/>
      <c r="I66" s="27"/>
      <c r="J66" s="27"/>
      <c r="K66" s="27"/>
      <c r="L66" s="27"/>
      <c r="M66" s="14"/>
      <c r="N66" s="15"/>
      <c r="P66" s="16"/>
      <c r="S66" s="13"/>
      <c r="AF66" s="15"/>
      <c r="AG66" s="14"/>
      <c r="AH66" s="17"/>
      <c r="AI66" s="18"/>
      <c r="AJ66" s="61"/>
      <c r="AK66" s="14"/>
      <c r="AL66" s="14"/>
      <c r="AM66" s="18"/>
      <c r="AN66" s="15"/>
      <c r="AO66" s="14"/>
      <c r="AP66" s="19"/>
      <c r="AQ66" s="38"/>
      <c r="AR66" s="38"/>
      <c r="AS66" s="38"/>
      <c r="AT66" s="167"/>
    </row>
    <row r="67" spans="1:56" s="2" customFormat="1" ht="15.75" customHeight="1">
      <c r="A67" s="267" t="s">
        <v>175</v>
      </c>
      <c r="B67" s="269" t="s">
        <v>26</v>
      </c>
      <c r="C67" s="268" t="s">
        <v>240</v>
      </c>
      <c r="D67" s="277"/>
      <c r="E67" s="278"/>
      <c r="F67" s="270">
        <v>20</v>
      </c>
      <c r="G67" s="271">
        <f t="shared" si="22"/>
      </c>
      <c r="H67" s="272"/>
      <c r="I67" s="272"/>
      <c r="J67" s="272"/>
      <c r="K67" s="272"/>
      <c r="L67" s="272">
        <v>2</v>
      </c>
      <c r="M67" s="273"/>
      <c r="N67" s="274"/>
      <c r="O67" s="275"/>
      <c r="P67" s="276">
        <f>SUM(E67:O67)</f>
        <v>22</v>
      </c>
      <c r="Q67" s="275"/>
      <c r="R67" s="275"/>
      <c r="S67" s="275">
        <v>2</v>
      </c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88">
        <f>SUM(Q67:AE67)</f>
        <v>2</v>
      </c>
      <c r="AG67" s="279">
        <f>(P67+Q67+R67+S67+T67+U67+W67+Y67+Z67+AA67+AB67+AC67+AD67+AE67)</f>
        <v>24</v>
      </c>
      <c r="AH67" s="280">
        <f>IF(B67="razredna nastava",(E67+F67)*30/60,(E67+F67)*20/60)</f>
        <v>6.666666666666667</v>
      </c>
      <c r="AI67" s="280">
        <f>CEILING(AH67,0.5)</f>
        <v>7</v>
      </c>
      <c r="AJ67" s="281" t="str">
        <f>IF(ISBLANK(D67),"0",2)</f>
        <v>0</v>
      </c>
      <c r="AK67" s="279"/>
      <c r="AL67" s="279"/>
      <c r="AM67" s="280">
        <f>(40-AG67-AI67-AJ67-AK67-AL67)</f>
        <v>9</v>
      </c>
      <c r="AN67" s="274">
        <f>SUM(AI67:AM67)</f>
        <v>16</v>
      </c>
      <c r="AO67" s="279">
        <f>(AG67+AN67)</f>
        <v>40</v>
      </c>
      <c r="AP67" s="282">
        <f>(24-AG67)</f>
        <v>0</v>
      </c>
      <c r="AQ67" s="283">
        <f>(40-AG67)</f>
        <v>16</v>
      </c>
      <c r="AR67" s="283"/>
      <c r="AS67" s="283"/>
      <c r="AT67" s="277" t="s">
        <v>36</v>
      </c>
      <c r="AU67" s="275"/>
      <c r="AV67" s="270"/>
      <c r="AW67" s="270"/>
      <c r="AX67" s="270"/>
      <c r="AY67" s="275"/>
      <c r="AZ67" s="275"/>
      <c r="BA67" s="177"/>
      <c r="BB67" s="177"/>
      <c r="BC67" s="177"/>
      <c r="BD67" s="65"/>
    </row>
    <row r="68" spans="1:56" s="2" customFormat="1" ht="15.75" customHeight="1">
      <c r="A68" s="267" t="s">
        <v>176</v>
      </c>
      <c r="B68" s="266" t="s">
        <v>26</v>
      </c>
      <c r="C68" s="41" t="s">
        <v>245</v>
      </c>
      <c r="D68" s="165" t="s">
        <v>232</v>
      </c>
      <c r="E68" s="42"/>
      <c r="F68" s="69">
        <v>18</v>
      </c>
      <c r="G68" s="58">
        <f t="shared" si="22"/>
        <v>2</v>
      </c>
      <c r="H68" s="141"/>
      <c r="I68" s="141"/>
      <c r="J68" s="141"/>
      <c r="K68" s="141"/>
      <c r="L68" s="141"/>
      <c r="M68" s="62"/>
      <c r="N68" s="35"/>
      <c r="O68" s="41"/>
      <c r="P68" s="43">
        <f>SUM(E68:O68)</f>
        <v>20</v>
      </c>
      <c r="Q68" s="41"/>
      <c r="R68" s="41">
        <v>2</v>
      </c>
      <c r="S68" s="41">
        <v>1</v>
      </c>
      <c r="T68" s="41">
        <v>1</v>
      </c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34">
        <f>SUM(Q68:AE68)</f>
        <v>4</v>
      </c>
      <c r="AG68" s="36">
        <f>(P68+Q68+R68+S68+T68+U68+W68+Y68+Z68+AA68+AB68+AC68+AD68+AE68)</f>
        <v>24</v>
      </c>
      <c r="AH68" s="45">
        <f>IF(B68="razredna nastava",(E68+F68)*30/60,(E68+F68)*20/60)</f>
        <v>6</v>
      </c>
      <c r="AI68" s="45"/>
      <c r="AJ68" s="64">
        <f>IF(ISBLANK(D68),"0",2)</f>
        <v>2</v>
      </c>
      <c r="AK68" s="36"/>
      <c r="AL68" s="36"/>
      <c r="AM68" s="45">
        <f>(40-AG68-AI68-AJ68-AK68-AL68)</f>
        <v>14</v>
      </c>
      <c r="AN68" s="35">
        <f>SUM(AI68:AM68)</f>
        <v>16</v>
      </c>
      <c r="AO68" s="36">
        <f>(AG68+AN68)</f>
        <v>40</v>
      </c>
      <c r="AP68" s="57">
        <f>(24-AG68)</f>
        <v>0</v>
      </c>
      <c r="AQ68" s="39">
        <f>(40-AG68)</f>
        <v>16</v>
      </c>
      <c r="AR68" s="39"/>
      <c r="AS68" s="39"/>
      <c r="AT68" s="165" t="s">
        <v>36</v>
      </c>
      <c r="AU68" s="41"/>
      <c r="AV68" s="69"/>
      <c r="AW68" s="69"/>
      <c r="AX68" s="69"/>
      <c r="AY68" s="41"/>
      <c r="AZ68" s="41"/>
      <c r="BA68" s="69"/>
      <c r="BB68" s="69"/>
      <c r="BC68" s="69"/>
      <c r="BD68" s="41"/>
    </row>
    <row r="69" spans="1:56" s="2" customFormat="1" ht="12" customHeight="1">
      <c r="A69" s="285" t="s">
        <v>177</v>
      </c>
      <c r="B69" s="163" t="s">
        <v>26</v>
      </c>
      <c r="C69" s="41" t="s">
        <v>246</v>
      </c>
      <c r="D69" s="165"/>
      <c r="E69" s="42"/>
      <c r="F69" s="69">
        <v>20</v>
      </c>
      <c r="G69" s="58">
        <f t="shared" si="22"/>
      </c>
      <c r="H69" s="141"/>
      <c r="I69" s="141"/>
      <c r="J69" s="141"/>
      <c r="K69" s="141"/>
      <c r="L69" s="141"/>
      <c r="M69" s="62"/>
      <c r="N69" s="35"/>
      <c r="O69" s="41"/>
      <c r="P69" s="43">
        <f>SUM(E69:O69)</f>
        <v>20</v>
      </c>
      <c r="Q69" s="41"/>
      <c r="R69" s="41">
        <v>2</v>
      </c>
      <c r="S69" s="265"/>
      <c r="T69" s="41"/>
      <c r="U69" s="41"/>
      <c r="V69" s="41"/>
      <c r="W69" s="41"/>
      <c r="X69" s="41"/>
      <c r="Y69" s="41"/>
      <c r="Z69" s="41"/>
      <c r="AA69" s="41">
        <v>2</v>
      </c>
      <c r="AB69" s="41"/>
      <c r="AC69" s="41"/>
      <c r="AD69" s="41"/>
      <c r="AE69" s="41"/>
      <c r="AF69" s="34">
        <f>SUM(Q69:AE69)</f>
        <v>4</v>
      </c>
      <c r="AG69" s="36">
        <f>(P69+Q69+R69+S69+T69+U69+W69+Y69+Z69+AA69+AB69+AC69+AD69+AE69)</f>
        <v>24</v>
      </c>
      <c r="AH69" s="45">
        <f>IF(B69="razredna nastava",(E69+F69)*30/60,(E69+F69)*20/60)</f>
        <v>6.666666666666667</v>
      </c>
      <c r="AI69" s="45">
        <f>CEILING(AH69,0.5)</f>
        <v>7</v>
      </c>
      <c r="AJ69" s="64" t="str">
        <f>IF(ISBLANK(D69),"0",2)</f>
        <v>0</v>
      </c>
      <c r="AK69" s="36"/>
      <c r="AL69" s="36"/>
      <c r="AM69" s="45">
        <f>(40-AG69-AI69-AJ69-AK69-AL69)</f>
        <v>9</v>
      </c>
      <c r="AN69" s="35">
        <f>SUM(AI69:AM69)</f>
        <v>16</v>
      </c>
      <c r="AO69" s="36">
        <f>(AG69+AN69)</f>
        <v>40</v>
      </c>
      <c r="AP69" s="57">
        <f>(24-AG69)</f>
        <v>0</v>
      </c>
      <c r="AQ69" s="39">
        <f>(40-AG69)</f>
        <v>16</v>
      </c>
      <c r="AR69" s="39"/>
      <c r="AS69" s="39"/>
      <c r="AT69" s="165" t="s">
        <v>36</v>
      </c>
      <c r="AU69" s="41"/>
      <c r="AV69" s="69"/>
      <c r="AW69" s="69"/>
      <c r="AX69" s="69"/>
      <c r="AY69" s="41"/>
      <c r="AZ69" s="41"/>
      <c r="BA69" s="69"/>
      <c r="BB69" s="69"/>
      <c r="BC69" s="69"/>
      <c r="BD69" s="41"/>
    </row>
    <row r="70" spans="1:46" s="97" customFormat="1" ht="8.25" customHeight="1">
      <c r="A70" s="12"/>
      <c r="B70" s="178"/>
      <c r="D70" s="178"/>
      <c r="P70" s="179"/>
      <c r="AF70" s="180"/>
      <c r="AG70" s="12"/>
      <c r="AH70" s="12"/>
      <c r="AN70" s="180"/>
      <c r="AO70" s="181"/>
      <c r="AP70" s="181"/>
      <c r="AQ70" s="182"/>
      <c r="AR70" s="182"/>
      <c r="AS70" s="182"/>
      <c r="AT70" s="178"/>
    </row>
    <row r="71" spans="1:46" s="97" customFormat="1" ht="16.5">
      <c r="A71" s="12"/>
      <c r="B71" s="178"/>
      <c r="D71" s="178"/>
      <c r="F71" s="185" t="s">
        <v>130</v>
      </c>
      <c r="P71" s="179"/>
      <c r="AF71" s="180"/>
      <c r="AG71" s="12"/>
      <c r="AH71" s="12"/>
      <c r="AN71" s="180"/>
      <c r="AO71" s="181"/>
      <c r="AP71" s="181"/>
      <c r="AQ71" s="182"/>
      <c r="AR71" s="182"/>
      <c r="AS71" s="182"/>
      <c r="AT71" s="178"/>
    </row>
    <row r="72" spans="1:46" s="97" customFormat="1" ht="7.5" customHeight="1">
      <c r="A72" s="12"/>
      <c r="B72" s="178"/>
      <c r="D72" s="178"/>
      <c r="P72" s="179"/>
      <c r="AF72" s="180"/>
      <c r="AG72" s="12"/>
      <c r="AH72" s="12"/>
      <c r="AN72" s="180"/>
      <c r="AO72" s="181"/>
      <c r="AP72" s="181"/>
      <c r="AQ72" s="182"/>
      <c r="AR72" s="182"/>
      <c r="AS72" s="182"/>
      <c r="AT72" s="178"/>
    </row>
    <row r="73" spans="1:56" ht="12.75">
      <c r="A73" s="41" t="s">
        <v>192</v>
      </c>
      <c r="B73" s="163" t="s">
        <v>215</v>
      </c>
      <c r="C73" s="41" t="s">
        <v>193</v>
      </c>
      <c r="D73" s="183"/>
      <c r="E73" s="42">
        <v>6</v>
      </c>
      <c r="F73" s="41"/>
      <c r="G73" s="58">
        <f>IF(ISBLANK(D73),"",2)</f>
      </c>
      <c r="H73" s="58"/>
      <c r="I73" s="58"/>
      <c r="J73" s="58"/>
      <c r="K73" s="58"/>
      <c r="L73" s="58"/>
      <c r="M73" s="36"/>
      <c r="N73" s="35"/>
      <c r="O73" s="41"/>
      <c r="P73" s="43">
        <f>SUM(E73:O73)</f>
        <v>6</v>
      </c>
      <c r="Q73" s="41"/>
      <c r="R73" s="41">
        <v>1</v>
      </c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184">
        <f>(Q73+R73+S73+T73+U73+W73+Y73+Z73+AA73+AB73)</f>
        <v>1</v>
      </c>
      <c r="AG73" s="36">
        <f>(P73+Q73+R73+S73+T73+U73+W73+Y73+Z73+AA73+AB73+AC73+AD73+AE73)</f>
        <v>7</v>
      </c>
      <c r="AH73" s="45">
        <f>IF(B73="razredna nastava",(E73+F73)*30/60,(E73+F73)*20/60)</f>
        <v>2</v>
      </c>
      <c r="AI73" s="45">
        <f>CEILING(AH73,0.5)</f>
        <v>2</v>
      </c>
      <c r="AJ73" s="64" t="str">
        <f>IF(ISBLANK(D73),"0",2)</f>
        <v>0</v>
      </c>
      <c r="AK73" s="44">
        <f aca="true" t="shared" si="23" ref="AK73:AL76">(M73+AC73)</f>
        <v>0</v>
      </c>
      <c r="AL73" s="44">
        <f t="shared" si="23"/>
        <v>0</v>
      </c>
      <c r="AM73" s="146">
        <v>4</v>
      </c>
      <c r="AN73" s="35">
        <f>SUM(AI73:AM73)</f>
        <v>6</v>
      </c>
      <c r="AO73" s="36">
        <f>(AG73+AN73)</f>
        <v>13</v>
      </c>
      <c r="AP73" s="57">
        <f>(22-AG73)</f>
        <v>15</v>
      </c>
      <c r="AQ73" s="39"/>
      <c r="AR73" s="143"/>
      <c r="AS73" s="143"/>
      <c r="AT73" s="165" t="s">
        <v>129</v>
      </c>
      <c r="AU73" s="76" t="s">
        <v>217</v>
      </c>
      <c r="AV73" s="76" t="s">
        <v>207</v>
      </c>
      <c r="AW73" s="76">
        <v>13.5</v>
      </c>
      <c r="AX73" s="76">
        <v>2</v>
      </c>
      <c r="AY73" s="76">
        <v>27</v>
      </c>
      <c r="AZ73" s="76"/>
      <c r="BA73" s="76"/>
      <c r="BB73" s="76"/>
      <c r="BC73" s="76"/>
      <c r="BD73" s="76"/>
    </row>
    <row r="74" spans="1:56" ht="12.75">
      <c r="A74" s="41" t="s">
        <v>242</v>
      </c>
      <c r="B74" s="163" t="s">
        <v>41</v>
      </c>
      <c r="C74" s="41" t="s">
        <v>237</v>
      </c>
      <c r="D74" s="183"/>
      <c r="E74" s="42">
        <v>10</v>
      </c>
      <c r="F74" s="41"/>
      <c r="G74" s="58">
        <f>IF(ISBLANK(D74),"",2)</f>
      </c>
      <c r="H74" s="58"/>
      <c r="I74" s="58"/>
      <c r="J74" s="58"/>
      <c r="K74" s="58"/>
      <c r="L74" s="58"/>
      <c r="M74" s="36"/>
      <c r="N74" s="35"/>
      <c r="O74" s="41"/>
      <c r="P74" s="43">
        <f>SUM(E74:O74)</f>
        <v>10</v>
      </c>
      <c r="Q74" s="41"/>
      <c r="R74" s="41">
        <v>2</v>
      </c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184">
        <f>(Q74+R74+S74+T74+U74+W74+Y74+Z74+AA74+AB74)</f>
        <v>2</v>
      </c>
      <c r="AG74" s="36">
        <f>(P74+Q74+R74+S74+T74+U74+W74+Y74+Z74+AA74+AB74+AC74+AD74+AE74)</f>
        <v>12</v>
      </c>
      <c r="AH74" s="45">
        <f>IF(B74="razredna nastava",(E74+F74)*30/60,(E74+F74)*20/60)</f>
        <v>3.3333333333333335</v>
      </c>
      <c r="AI74" s="45">
        <f>CEILING(AH74,0.5)</f>
        <v>3.5</v>
      </c>
      <c r="AJ74" s="64" t="str">
        <f>IF(ISBLANK(D74),"0",2)</f>
        <v>0</v>
      </c>
      <c r="AK74" s="44">
        <f t="shared" si="23"/>
        <v>0</v>
      </c>
      <c r="AL74" s="44">
        <f t="shared" si="23"/>
        <v>0</v>
      </c>
      <c r="AM74" s="146">
        <v>4</v>
      </c>
      <c r="AN74" s="35">
        <f>SUM(AI74:AM74)</f>
        <v>7.5</v>
      </c>
      <c r="AO74" s="36">
        <f>(AG74+AN74)</f>
        <v>19.5</v>
      </c>
      <c r="AP74" s="57">
        <f>(22-AG74)</f>
        <v>10</v>
      </c>
      <c r="AQ74" s="39"/>
      <c r="AR74" s="143"/>
      <c r="AS74" s="143"/>
      <c r="AT74" s="165" t="s">
        <v>129</v>
      </c>
      <c r="AU74" s="76" t="s">
        <v>243</v>
      </c>
      <c r="AV74" s="76" t="s">
        <v>244</v>
      </c>
      <c r="AW74" s="76">
        <v>8</v>
      </c>
      <c r="AX74" s="76"/>
      <c r="AY74" s="76">
        <v>16</v>
      </c>
      <c r="AZ74" s="76"/>
      <c r="BA74" s="76"/>
      <c r="BB74" s="76"/>
      <c r="BC74" s="76"/>
      <c r="BD74" s="76"/>
    </row>
    <row r="75" spans="1:56" ht="12.75">
      <c r="A75" s="41" t="s">
        <v>189</v>
      </c>
      <c r="B75" s="163" t="s">
        <v>25</v>
      </c>
      <c r="C75" s="41" t="s">
        <v>239</v>
      </c>
      <c r="D75" s="183"/>
      <c r="E75" s="42">
        <v>10</v>
      </c>
      <c r="F75" s="41"/>
      <c r="G75" s="58">
        <f>IF(ISBLANK(D75),"",2)</f>
      </c>
      <c r="H75" s="58"/>
      <c r="I75" s="58"/>
      <c r="J75" s="58"/>
      <c r="K75" s="58"/>
      <c r="L75" s="58"/>
      <c r="M75" s="36"/>
      <c r="N75" s="35"/>
      <c r="O75" s="41"/>
      <c r="P75" s="43">
        <f>SUM(E75:O75)</f>
        <v>10</v>
      </c>
      <c r="Q75" s="41"/>
      <c r="R75" s="41">
        <v>2</v>
      </c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184">
        <f>(Q75+R75+S75+T75+U75+W75+Y75+Z75+AA75+AB75)</f>
        <v>2</v>
      </c>
      <c r="AG75" s="36">
        <f>(P75+Q75+R75+S75+T75+U75+W75+Y75+Z75+AA75+AB75+AC75+AD75+AE75)</f>
        <v>12</v>
      </c>
      <c r="AH75" s="45">
        <f>IF(B75="razredna nastava",(E75+F75)*30/60,(E75+F75)*20/60)</f>
        <v>3.3333333333333335</v>
      </c>
      <c r="AI75" s="45">
        <f>CEILING(AH75,0.5)</f>
        <v>3.5</v>
      </c>
      <c r="AJ75" s="64" t="str">
        <f>IF(ISBLANK(D75),"0",2)</f>
        <v>0</v>
      </c>
      <c r="AK75" s="44">
        <f>(M75+AC75)</f>
        <v>0</v>
      </c>
      <c r="AL75" s="44">
        <f>(N75+AD75)</f>
        <v>0</v>
      </c>
      <c r="AM75" s="146">
        <v>5</v>
      </c>
      <c r="AN75" s="35">
        <f>SUM(AI75:AM75)</f>
        <v>8.5</v>
      </c>
      <c r="AO75" s="36">
        <f>(AG75+AN75)</f>
        <v>20.5</v>
      </c>
      <c r="AP75" s="57">
        <f>(22-AG75)</f>
        <v>10</v>
      </c>
      <c r="AQ75" s="39"/>
      <c r="AR75" s="143"/>
      <c r="AS75" s="143"/>
      <c r="AT75" s="165" t="s">
        <v>129</v>
      </c>
      <c r="AU75" s="76" t="s">
        <v>218</v>
      </c>
      <c r="AV75" s="76" t="s">
        <v>208</v>
      </c>
      <c r="AW75" s="76">
        <v>13</v>
      </c>
      <c r="AX75" s="76"/>
      <c r="AY75" s="76">
        <v>20</v>
      </c>
      <c r="AZ75" s="76"/>
      <c r="BA75" s="76"/>
      <c r="BB75" s="76"/>
      <c r="BC75" s="76"/>
      <c r="BD75" s="76"/>
    </row>
    <row r="76" spans="1:56" ht="12.75">
      <c r="A76" s="41" t="s">
        <v>180</v>
      </c>
      <c r="B76" s="163" t="s">
        <v>227</v>
      </c>
      <c r="C76" s="41" t="s">
        <v>250</v>
      </c>
      <c r="D76" s="183"/>
      <c r="E76" s="42">
        <v>12</v>
      </c>
      <c r="F76" s="41"/>
      <c r="G76" s="58">
        <f>IF(ISBLANK(D76),"",2)</f>
      </c>
      <c r="H76" s="58"/>
      <c r="I76" s="58"/>
      <c r="J76" s="58"/>
      <c r="K76" s="58"/>
      <c r="L76" s="58"/>
      <c r="M76" s="36"/>
      <c r="N76" s="35"/>
      <c r="O76" s="41"/>
      <c r="P76" s="43">
        <f>SUM(E76:O76)</f>
        <v>12</v>
      </c>
      <c r="Q76" s="41"/>
      <c r="R76" s="41">
        <v>2</v>
      </c>
      <c r="S76" s="41"/>
      <c r="T76" s="41">
        <v>1</v>
      </c>
      <c r="U76" s="41">
        <v>1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184">
        <f>(Q76+R76+S76+T76+U76+W76+Y76+Z76+AA76+AB76)</f>
        <v>4</v>
      </c>
      <c r="AG76" s="36">
        <f>(P76+Q76+R76+S76+T76+U76+W76+Y76+Z76+AA76+AB76+AC76+AD76+AE76)</f>
        <v>16</v>
      </c>
      <c r="AH76" s="45">
        <f>IF(B76="razredna nastava",(E76+F76)*30/60,(E76+F76)*20/60)</f>
        <v>4</v>
      </c>
      <c r="AI76" s="45">
        <f>CEILING(AH76,0.5)</f>
        <v>4</v>
      </c>
      <c r="AJ76" s="64" t="str">
        <f>IF(ISBLANK(D76),"0",2)</f>
        <v>0</v>
      </c>
      <c r="AK76" s="44">
        <f t="shared" si="23"/>
        <v>0</v>
      </c>
      <c r="AL76" s="44">
        <f t="shared" si="23"/>
        <v>0</v>
      </c>
      <c r="AM76" s="146">
        <v>4</v>
      </c>
      <c r="AN76" s="35">
        <f>SUM(AI76:AM76)</f>
        <v>8</v>
      </c>
      <c r="AO76" s="36">
        <f>(AG76+AN76)</f>
        <v>24</v>
      </c>
      <c r="AP76" s="57">
        <f>(22-AG76)</f>
        <v>6</v>
      </c>
      <c r="AQ76" s="39"/>
      <c r="AR76" s="143"/>
      <c r="AS76" s="143"/>
      <c r="AT76" s="165" t="s">
        <v>129</v>
      </c>
      <c r="AU76" s="76" t="s">
        <v>229</v>
      </c>
      <c r="AV76" s="76" t="s">
        <v>228</v>
      </c>
      <c r="AW76" s="76">
        <v>8</v>
      </c>
      <c r="AX76" s="76"/>
      <c r="AY76" s="76">
        <v>16</v>
      </c>
      <c r="AZ76" s="76"/>
      <c r="BA76" s="76"/>
      <c r="BB76" s="76"/>
      <c r="BC76" s="76"/>
      <c r="BD76" s="76"/>
    </row>
  </sheetData>
  <sheetProtection/>
  <mergeCells count="46">
    <mergeCell ref="AM15:AM17"/>
    <mergeCell ref="AN15:AN17"/>
    <mergeCell ref="E16:P16"/>
    <mergeCell ref="E17:G17"/>
    <mergeCell ref="M17:O17"/>
    <mergeCell ref="Q17:Y17"/>
    <mergeCell ref="Z17:AB17"/>
    <mergeCell ref="H17:L17"/>
    <mergeCell ref="AP12:AP16"/>
    <mergeCell ref="AT12:AT18"/>
    <mergeCell ref="D13:D17"/>
    <mergeCell ref="E13:P13"/>
    <mergeCell ref="Q13:AF13"/>
    <mergeCell ref="AI13:AJ13"/>
    <mergeCell ref="AK13:AL13"/>
    <mergeCell ref="E14:P14"/>
    <mergeCell ref="Q14:AF14"/>
    <mergeCell ref="AK15:AL17"/>
    <mergeCell ref="AN10:AO10"/>
    <mergeCell ref="E11:P11"/>
    <mergeCell ref="A12:C17"/>
    <mergeCell ref="E12:AF12"/>
    <mergeCell ref="AG12:AG18"/>
    <mergeCell ref="AI12:AN12"/>
    <mergeCell ref="AO12:AO18"/>
    <mergeCell ref="AI14:AN14"/>
    <mergeCell ref="E15:P15"/>
    <mergeCell ref="AI15:AJ17"/>
    <mergeCell ref="E9:P9"/>
    <mergeCell ref="AU17:AY17"/>
    <mergeCell ref="AZ4:BB4"/>
    <mergeCell ref="AZ17:BD17"/>
    <mergeCell ref="AU12:BD16"/>
    <mergeCell ref="B6:Z6"/>
    <mergeCell ref="AA6:AE6"/>
    <mergeCell ref="AF6:AW6"/>
    <mergeCell ref="B8:Z8"/>
    <mergeCell ref="AN8:AO8"/>
    <mergeCell ref="AC8:AJ8"/>
    <mergeCell ref="AK8:AM8"/>
    <mergeCell ref="A1:AW2"/>
    <mergeCell ref="B4:Z4"/>
    <mergeCell ref="AA4:AE4"/>
    <mergeCell ref="AF4:AK4"/>
    <mergeCell ref="AL4:AT4"/>
    <mergeCell ref="AU4:AW4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Veli 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ZADUŽENJA OŠ</dc:title>
  <dc:subject/>
  <dc:creator>Zdenka</dc:creator>
  <cp:keywords/>
  <dc:description/>
  <cp:lastModifiedBy>Windows korisnik</cp:lastModifiedBy>
  <cp:lastPrinted>2016-09-29T11:19:23Z</cp:lastPrinted>
  <dcterms:created xsi:type="dcterms:W3CDTF">2014-04-01T17:43:20Z</dcterms:created>
  <dcterms:modified xsi:type="dcterms:W3CDTF">2017-09-20T11:42:02Z</dcterms:modified>
  <cp:category/>
  <cp:version/>
  <cp:contentType/>
  <cp:contentStatus/>
</cp:coreProperties>
</file>